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675" windowWidth="15870" windowHeight="4770" activeTab="0"/>
  </bookViews>
  <sheets>
    <sheet name="Global" sheetId="1" r:id="rId1"/>
    <sheet name="Synthèse projets" sheetId="2" r:id="rId2"/>
    <sheet name="Ratio" sheetId="3" r:id="rId3"/>
    <sheet name="Synthèse des besoins" sheetId="4" state="hidden" r:id="rId4"/>
    <sheet name="arbi" sheetId="5" state="hidden" r:id="rId5"/>
    <sheet name="ARBITRAGE" sheetId="6" state="hidden" r:id="rId6"/>
    <sheet name="Planning TRAC 2" sheetId="7" state="hidden" r:id="rId7"/>
  </sheets>
  <definedNames/>
  <calcPr fullCalcOnLoad="1"/>
</workbook>
</file>

<file path=xl/comments6.xml><?xml version="1.0" encoding="utf-8"?>
<comments xmlns="http://schemas.openxmlformats.org/spreadsheetml/2006/main">
  <authors>
    <author>Annie Bipendu</author>
  </authors>
  <commentList>
    <comment ref="D13" authorId="0">
      <text>
        <r>
          <rPr>
            <b/>
            <sz val="9"/>
            <rFont val="Tahoma"/>
            <family val="2"/>
          </rPr>
          <t>Annie Bipendu:</t>
        </r>
        <r>
          <rPr>
            <sz val="9"/>
            <rFont val="Tahoma"/>
            <family val="2"/>
          </rPr>
          <t xml:space="preserve">
Montant à revoir pour faire ressortir le non-core disponible et le non-core à recouvrer sur les soldes restants RJS</t>
        </r>
      </text>
    </comment>
  </commentList>
</comments>
</file>

<file path=xl/sharedStrings.xml><?xml version="1.0" encoding="utf-8"?>
<sst xmlns="http://schemas.openxmlformats.org/spreadsheetml/2006/main" count="274" uniqueCount="159">
  <si>
    <t>Produits attendus (indicateurs, Baseline, cibles annuelles et trimestrielles)</t>
  </si>
  <si>
    <t>ACTIVITES CLEFS PLANIFIEES Listes des activées y compris  M&amp;E, Communication etc.</t>
  </si>
  <si>
    <t>CHRONOGRAMME</t>
  </si>
  <si>
    <t>Ministères techniques</t>
  </si>
  <si>
    <t xml:space="preserve">Partenaires de mise en œuvre </t>
  </si>
  <si>
    <t xml:space="preserve">BUDGET PREVU (Source de Financement) </t>
  </si>
  <si>
    <t>Description Budget</t>
  </si>
  <si>
    <t>Total</t>
  </si>
  <si>
    <t>Indicateur de Résultat</t>
  </si>
  <si>
    <t>Baseline</t>
  </si>
  <si>
    <t>Cible 2013</t>
  </si>
  <si>
    <t>X</t>
  </si>
  <si>
    <t>TRAC</t>
  </si>
  <si>
    <t xml:space="preserve">TOTAL DES PREVISIONS PROGRAMMATIQUES </t>
  </si>
  <si>
    <t>ALPC</t>
  </si>
  <si>
    <t>Appui à la Justice</t>
  </si>
  <si>
    <t>COUTS OPERATIONNELS</t>
  </si>
  <si>
    <t>Cible 2017</t>
  </si>
  <si>
    <t>Indicateurs du Programme</t>
  </si>
  <si>
    <t>Baseline (Etat de lieux)</t>
  </si>
  <si>
    <t>Outputs /Activités clés/lignes de service (PTA)</t>
  </si>
  <si>
    <t xml:space="preserve">Appui aux opérations de collecte et de transcription des données dans les cadres statistiques :  Bunia,Osio, Mbuji Mayi, Kalemie, Buluo,Kindu, Bukavu,Goma, </t>
  </si>
  <si>
    <t xml:space="preserve">Produit 5  du Programme : l'Engagement des PTF en faveur de la réforme de l’armée est assuré et maintenu
</t>
  </si>
  <si>
    <t>Communication</t>
  </si>
  <si>
    <t>Bailleurs</t>
  </si>
  <si>
    <t>Projets</t>
  </si>
  <si>
    <t xml:space="preserve">PREVISIONS GLOBALES </t>
  </si>
  <si>
    <t>Suivi et Evaluation</t>
  </si>
  <si>
    <t>Police de Proximité</t>
  </si>
  <si>
    <t>Renforcement de la Police</t>
  </si>
  <si>
    <t>Appui aux Cellules de poursuite</t>
  </si>
  <si>
    <t>Accès à la justice</t>
  </si>
  <si>
    <t>Violences Sexuelles /P. Orientale</t>
  </si>
  <si>
    <t>Impunité SGBV</t>
  </si>
  <si>
    <t>Réforme de l'Armée</t>
  </si>
  <si>
    <t>S&amp;E, COMMUNICATION et FORMATION DU STAFF</t>
  </si>
  <si>
    <t xml:space="preserve">TOTAL </t>
  </si>
  <si>
    <t>Activités programmatiques</t>
  </si>
  <si>
    <t>Couts opérationnels</t>
  </si>
  <si>
    <t>PREVISIONS TOTALES</t>
  </si>
  <si>
    <t>S&amp;E, Communication et Formation du personnel</t>
  </si>
  <si>
    <t>Prévisions RJS 2014</t>
  </si>
  <si>
    <t>Bailleurs/TRAC</t>
  </si>
  <si>
    <t>Gestion Pénitentiaire/France</t>
  </si>
  <si>
    <t>Ratio Prog/Coûts opérationnels</t>
  </si>
  <si>
    <t>Renforcement des capacités (bureautique et informatique) aux bureaux CNC: Kisangani, Lubumbashi, Mbandaka.</t>
  </si>
  <si>
    <t>Collecte des ALPC en Ituri + destruction</t>
  </si>
  <si>
    <t>Renforcement des capacités du personnel</t>
  </si>
  <si>
    <r>
      <rPr>
        <b/>
        <u val="single"/>
        <sz val="9"/>
        <rFont val="Calibri"/>
        <family val="2"/>
      </rPr>
      <t>RESULTATS DU CPAP 2013-2017</t>
    </r>
    <r>
      <rPr>
        <b/>
        <sz val="9"/>
        <rFont val="Calibri"/>
        <family val="2"/>
      </rPr>
      <t> : L’autorité de l’Etat est progressivement restaurée et des réponses structurelles sont formulées et appliquées au niveau communautaire dans les domaines de la gestion et prévention des conflits, la lutte contre les violences basées sur le genre et le VIH/SIDA dans les provinces cible.</t>
    </r>
  </si>
  <si>
    <t>Formations des partenaires en genre</t>
  </si>
  <si>
    <t>Libellé</t>
  </si>
  <si>
    <t>Staff d'appui au programme</t>
  </si>
  <si>
    <t>Staff d'appui aux opérations</t>
  </si>
  <si>
    <t>Staff d'appui aux projets</t>
  </si>
  <si>
    <t>Coûts opérationnels des projets</t>
  </si>
  <si>
    <t>Réforme de la justice et la sécurité (RJS)</t>
  </si>
  <si>
    <t>Global Hard Pipiline en 2014:PNC (JICA), Police proximité (USA/DFID/Japon), ALPC (BCPR, UN)</t>
  </si>
  <si>
    <t xml:space="preserve">Renforcement des capacités du SG aux DH pour les actions de promotion des Droits de l’Homme </t>
  </si>
  <si>
    <t>COMPOSANTE</t>
  </si>
  <si>
    <t>Budget</t>
  </si>
  <si>
    <t>Ressources</t>
  </si>
  <si>
    <t>Disponible non core</t>
  </si>
  <si>
    <t>Total Ressources</t>
  </si>
  <si>
    <t>Q-P RJS/M&amp;E Analyst Pilier I</t>
  </si>
  <si>
    <t>Charges communes Kinshasa</t>
  </si>
  <si>
    <t>Charges communes Goma</t>
  </si>
  <si>
    <t>Charges communes Bukavu</t>
  </si>
  <si>
    <t>Charges communes Bunia</t>
  </si>
  <si>
    <t>Charges communes Lubumbashi</t>
  </si>
  <si>
    <t>Charges communes Kisangani</t>
  </si>
  <si>
    <t>S&amp;E des projets, Communication, Genre et Formation des staffs</t>
  </si>
  <si>
    <t>Sous-Total</t>
  </si>
  <si>
    <t>Charges communes Beni</t>
  </si>
  <si>
    <t>Synthèse des besoins du Programme par Composante/Pilier en coûts opérationnel, appui aux programmes et charges communes (Kinshasa et BT) 2014</t>
  </si>
  <si>
    <t>PILIER I</t>
  </si>
  <si>
    <t>Prevision/Trac</t>
  </si>
  <si>
    <t>Total des dépenses nouveau cycle du 1/01 au 31/12/2013</t>
  </si>
  <si>
    <t>Proposition arbitrage</t>
  </si>
  <si>
    <t>Charges communes Kinshasa/2013</t>
  </si>
  <si>
    <t>Global Hard Pipiline en 2014:</t>
  </si>
  <si>
    <t>AIDOR</t>
  </si>
  <si>
    <t>A noté que dans - les 3925180 usd de Non Core il y a un montant prévisionnel de 3873000 usd à confirmer par PACE si ressources disponible ou à mobiliser.</t>
  </si>
  <si>
    <t>dans les 168512831,66 usd du global hard pipline en 2014, il y a 168200841 usd de PACE et 311990,52 usd de organe de reddition des comptes</t>
  </si>
  <si>
    <t>Global Hard Pipiline en 2014</t>
  </si>
  <si>
    <t>DECENTRALISATION</t>
  </si>
  <si>
    <t xml:space="preserve">Charges communes Equateur </t>
  </si>
  <si>
    <t>TOTAL PILIER I</t>
  </si>
  <si>
    <t>Réhabilition et équipement  du quartier femme et refection du quartier homme de la prison de Mbandaka</t>
  </si>
  <si>
    <t>TRAC 1</t>
  </si>
  <si>
    <t>TRAC 2</t>
  </si>
  <si>
    <t>Appui à l'opérationalisation du Foyer Social Camp Militaire de Nyamunyunyi</t>
  </si>
  <si>
    <t>RJS _ PLANNIFICATION TRAC 2</t>
  </si>
  <si>
    <t>ACTIVITES</t>
  </si>
  <si>
    <t>Budget en USD</t>
  </si>
  <si>
    <t>Details du Budget</t>
  </si>
  <si>
    <t>Période</t>
  </si>
  <si>
    <t>Mise en œuvre</t>
  </si>
  <si>
    <t>Renforcement de la PSPF de Bunia et Intégration de la lutte contre les VS dans les commissarriats et sous commissariats Pdp</t>
  </si>
  <si>
    <t>Mission d'identification et installation des points focaux, formation spécifique (  notions générales, techniques d’enquêtes, identification et gestion de la preuve, traitement des dossiers, aspects juridiques etc…) et les techniques de communication et sensibilisation   en faveur des OPJ Pdp, mise en place du système de referencement et rapportage des données, dotations en kits et outils nécessaires, Dotation de la PSPF en Kits informatiques et 3 motos , activités de  prévention des violences sexuelles par les Policiers au sein de la PNC et dans la communauté;</t>
  </si>
  <si>
    <t>Octobre, Novembre, Décembre</t>
  </si>
  <si>
    <t>Gaston Asitaki, Cecile Pelo, David Thadila, appui de Jules Kabangu</t>
  </si>
  <si>
    <t xml:space="preserve">Equipements d'intervention pour 1 commissariat et 4 sous commissariats à Bunia </t>
  </si>
  <si>
    <t>1véhicule pick up, 4 motos, 100 Radios Talkie- walkie</t>
  </si>
  <si>
    <t>Octobre</t>
  </si>
  <si>
    <t>Sous total</t>
  </si>
  <si>
    <t>Paul Thierry</t>
  </si>
  <si>
    <t>Opération de destruction, liquidation des engagements DCV (presse, perdiem, entreposage des kits restants, etc…)</t>
  </si>
  <si>
    <t>Novembre</t>
  </si>
  <si>
    <t>Production, distribution  et vulgarisation du Vade-Mecum sur le droits et devoir des citoyens</t>
  </si>
  <si>
    <t>Mireille Madila</t>
  </si>
  <si>
    <t>Complément des fonds nécessaires pour couvrir les besoins supplémentaires liés à la réparation des portes au quartier des hommes.</t>
  </si>
  <si>
    <t>Octobre, Novembre</t>
  </si>
  <si>
    <t>Yvette Nguela</t>
  </si>
  <si>
    <t>Remboursement /regularisation</t>
  </si>
  <si>
    <t>octombre</t>
  </si>
  <si>
    <t>Xavier Ikwela</t>
  </si>
  <si>
    <t xml:space="preserve">Acquisition des équipements (30 machines à coudre, tables, chaises, fournitures et consommables divers,), mission à Bukavu pour la remise et l'installation des équipements, mise en place de la structure et des outils de gestion et de suivi. </t>
  </si>
  <si>
    <t>Octombre;  novembre, decembre</t>
  </si>
  <si>
    <t>David Thadila, Paul Thierry</t>
  </si>
  <si>
    <t>Evaluation  indépendante du projet Police de Proximité</t>
  </si>
  <si>
    <t>recrutement de 2 Consultants indépendants (1 international et 1 national)</t>
  </si>
  <si>
    <t>Gaston Asitaki</t>
  </si>
  <si>
    <t xml:space="preserve">Marquage des armes </t>
  </si>
  <si>
    <t xml:space="preserve">Marquage des armes /Demande partie nationale </t>
  </si>
  <si>
    <t xml:space="preserve">Etat de slieux pdp à Goma </t>
  </si>
  <si>
    <t xml:space="preserve">Gaston/Cecile </t>
  </si>
  <si>
    <t xml:space="preserve">Modeste Ndjondo/Cecile </t>
  </si>
  <si>
    <t xml:space="preserve">Fin novembre </t>
  </si>
  <si>
    <t xml:space="preserve">Mission d'etat des lieux PNUD-Police </t>
  </si>
  <si>
    <t>En complément au TRAC 1 pour acquiqition des mobiliers des antennes CNC Kisangani, Lubumbashi et Mbandaka/unité de gestion RJS</t>
  </si>
  <si>
    <t>IRF MAMBASA</t>
  </si>
  <si>
    <t>CDCPR</t>
  </si>
  <si>
    <t>SYNTHESE DES PREVISIONS 2015 RJS</t>
  </si>
  <si>
    <t>Ministère de la Défense nationale</t>
  </si>
  <si>
    <t>5.1: Appui à la réforme du Secteur de sécurité et de défense</t>
  </si>
  <si>
    <t>Ligne de service 5.1.1 : Appui au Plan d'Action des FARDC pour la lutte contre les Violences Sexuelles (axes prévention et communication)</t>
  </si>
  <si>
    <t>SOUS TOTAL 1</t>
  </si>
  <si>
    <t xml:space="preserve">Ligne de service 5.1.2 : Appui au Plan d'Action du Service d'Education civique, patriotique et d'actions sociales des FARDC </t>
  </si>
  <si>
    <t>SOUS TOTAL 2</t>
  </si>
  <si>
    <t>Cible 2016</t>
  </si>
  <si>
    <t>Production/Impression du support de sensibilisation/formation sur les VS: Kinshasa</t>
  </si>
  <si>
    <t>Taux de satisfaction de la population pour les services publics (justice, police, armée)</t>
  </si>
  <si>
    <t>Appui au Plan de réforme de l'Armée et aux structures de suivi d'exécution (SECAS et Commission de lutte contre les VS)</t>
  </si>
  <si>
    <t>PNUD</t>
  </si>
  <si>
    <t>AVR</t>
  </si>
  <si>
    <t>MAI</t>
  </si>
  <si>
    <t>JUIN</t>
  </si>
  <si>
    <r>
      <rPr>
        <u val="single"/>
        <sz val="9"/>
        <rFont val="Calibri"/>
        <family val="2"/>
      </rPr>
      <t>Indicateur 5.1.1</t>
    </r>
    <r>
      <rPr>
        <sz val="9"/>
        <rFont val="Calibri"/>
        <family val="2"/>
      </rPr>
      <t>. : Nbre d'IJM formés à la poursuite des infractions de VS                                             Baseline :  0                                                                                Cible Trim.: 40 (dont 10 femmes)</t>
    </r>
  </si>
  <si>
    <t>Formation des Inspecteurs Judiciaires Militaires en matière de poursuite des infractions de VS: à Kasangulu (Kongo Central)</t>
  </si>
  <si>
    <t>Commission + SECAS</t>
  </si>
  <si>
    <t>Fournisseur</t>
  </si>
  <si>
    <t>Défense nationale</t>
  </si>
  <si>
    <t>Commission des FARDC sur les VS</t>
  </si>
  <si>
    <t>TOTAL GENERAL</t>
  </si>
  <si>
    <r>
      <rPr>
        <u val="single"/>
        <sz val="9"/>
        <rFont val="Calibri"/>
        <family val="2"/>
      </rPr>
      <t>Indicateur 5.1.1</t>
    </r>
    <r>
      <rPr>
        <sz val="9"/>
        <rFont val="Calibri"/>
        <family val="2"/>
      </rPr>
      <t>. : Nbre de Sensibilisateurs/Formateurs locaux formés aux VS                                            Baseline :  0                                                                                Cible Trim. : 40 (dont 10 femmes)</t>
    </r>
  </si>
  <si>
    <t>Réforme de l'Armée - PTT_2èTrim_2016</t>
  </si>
  <si>
    <t>Défense nationale ET Genre</t>
  </si>
  <si>
    <t>collaboration technique avec le BCNUDH/MONUSCO</t>
  </si>
  <si>
    <t>DSA, kits, location salle,  restauration, médias, perdiem et frais de transport</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</si>
</sst>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_€"/>
    <numFmt numFmtId="165" formatCode="&quot;Vrai&quot;;&quot;Vrai&quot;;&quot;Faux&quot;"/>
    <numFmt numFmtId="166" formatCode="&quot;Actif&quot;;&quot;Actif&quot;;&quot;Inactif&quot;"/>
    <numFmt numFmtId="167" formatCode="[$€-2]\ #,##0.00_);[Red]\([$€-2]\ #,##0.00\)"/>
    <numFmt numFmtId="168" formatCode="[$$-409]#,##0.00"/>
  </numFmts>
  <fonts count="91">
    <font>
      <sz val="11"/>
      <color theme="1"/>
      <name val="Calibri"/>
      <family val="2"/>
    </font>
    <font>
      <sz val="11"/>
      <color indexed="8"/>
      <name val="Calibri"/>
      <family val="2"/>
    </font>
    <font>
      <b/>
      <sz val="9"/>
      <name val="Calibri"/>
      <family val="2"/>
    </font>
    <font>
      <b/>
      <u val="single"/>
      <sz val="9"/>
      <name val="Calibri"/>
      <family val="2"/>
    </font>
    <font>
      <sz val="9"/>
      <name val="Calibri"/>
      <family val="2"/>
    </font>
    <font>
      <b/>
      <sz val="9"/>
      <name val="Tahoma"/>
      <family val="2"/>
    </font>
    <font>
      <sz val="9"/>
      <name val="Tahoma"/>
      <family val="2"/>
    </font>
    <font>
      <u val="single"/>
      <sz val="9"/>
      <name val="Calibri"/>
      <family val="2"/>
    </font>
    <font>
      <b/>
      <i/>
      <sz val="9"/>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color indexed="8"/>
      <name val="Calibri"/>
      <family val="2"/>
    </font>
    <font>
      <sz val="9"/>
      <color indexed="8"/>
      <name val="Calibri"/>
      <family val="2"/>
    </font>
    <font>
      <b/>
      <sz val="12"/>
      <color indexed="8"/>
      <name val="Calibri"/>
      <family val="2"/>
    </font>
    <font>
      <sz val="12"/>
      <color indexed="8"/>
      <name val="Calibri"/>
      <family val="2"/>
    </font>
    <font>
      <b/>
      <sz val="14"/>
      <color indexed="8"/>
      <name val="Calibri"/>
      <family val="2"/>
    </font>
    <font>
      <b/>
      <sz val="9"/>
      <color indexed="9"/>
      <name val="Calibri"/>
      <family val="2"/>
    </font>
    <font>
      <sz val="8"/>
      <color indexed="8"/>
      <name val="Calibri"/>
      <family val="2"/>
    </font>
    <font>
      <b/>
      <sz val="8"/>
      <color indexed="9"/>
      <name val="Calibri"/>
      <family val="2"/>
    </font>
    <font>
      <b/>
      <sz val="8"/>
      <color indexed="8"/>
      <name val="Calibri"/>
      <family val="2"/>
    </font>
    <font>
      <b/>
      <sz val="8"/>
      <name val="Calibri"/>
      <family val="2"/>
    </font>
    <font>
      <b/>
      <sz val="9"/>
      <color indexed="13"/>
      <name val="Calibri"/>
      <family val="2"/>
    </font>
    <font>
      <b/>
      <sz val="9"/>
      <color indexed="56"/>
      <name val="Calibri"/>
      <family val="2"/>
    </font>
    <font>
      <sz val="8"/>
      <color indexed="56"/>
      <name val="Calibri"/>
      <family val="2"/>
    </font>
    <font>
      <sz val="11"/>
      <color indexed="56"/>
      <name val="Calibri"/>
      <family val="2"/>
    </font>
    <font>
      <b/>
      <sz val="9"/>
      <color indexed="8"/>
      <name val="Arial Narrow"/>
      <family val="2"/>
    </font>
    <font>
      <sz val="8"/>
      <name val="Calibri"/>
      <family val="2"/>
    </font>
    <font>
      <b/>
      <sz val="10"/>
      <color indexed="8"/>
      <name val="Calibri"/>
      <family val="2"/>
    </font>
    <font>
      <sz val="9"/>
      <color indexed="9"/>
      <name val="Calibri"/>
      <family val="2"/>
    </font>
    <font>
      <sz val="11"/>
      <name val="Calibri"/>
      <family val="2"/>
    </font>
    <font>
      <b/>
      <sz val="11"/>
      <name val="Calibri"/>
      <family val="2"/>
    </font>
    <font>
      <b/>
      <i/>
      <sz val="9"/>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theme="1"/>
      <name val="Calibri"/>
      <family val="2"/>
    </font>
    <font>
      <b/>
      <sz val="9"/>
      <color rgb="FF000000"/>
      <name val="Calibri"/>
      <family val="2"/>
    </font>
    <font>
      <sz val="9"/>
      <color theme="1"/>
      <name val="Calibri"/>
      <family val="2"/>
    </font>
    <font>
      <b/>
      <sz val="12"/>
      <color rgb="FF000000"/>
      <name val="Calibri"/>
      <family val="2"/>
    </font>
    <font>
      <sz val="9"/>
      <color rgb="FF000000"/>
      <name val="Calibri"/>
      <family val="2"/>
    </font>
    <font>
      <b/>
      <sz val="12"/>
      <color theme="1"/>
      <name val="Calibri"/>
      <family val="2"/>
    </font>
    <font>
      <sz val="12"/>
      <color theme="1"/>
      <name val="Calibri"/>
      <family val="2"/>
    </font>
    <font>
      <b/>
      <sz val="14"/>
      <color theme="1"/>
      <name val="Calibri"/>
      <family val="2"/>
    </font>
    <font>
      <b/>
      <sz val="9"/>
      <color theme="0"/>
      <name val="Calibri"/>
      <family val="2"/>
    </font>
    <font>
      <sz val="8"/>
      <color theme="1"/>
      <name val="Calibri"/>
      <family val="2"/>
    </font>
    <font>
      <b/>
      <sz val="8"/>
      <color theme="0"/>
      <name val="Calibri"/>
      <family val="2"/>
    </font>
    <font>
      <b/>
      <sz val="8"/>
      <color theme="1"/>
      <name val="Calibri"/>
      <family val="2"/>
    </font>
    <font>
      <b/>
      <sz val="11"/>
      <color rgb="FF000000"/>
      <name val="Calibri"/>
      <family val="2"/>
    </font>
    <font>
      <b/>
      <sz val="9"/>
      <color rgb="FFFFFF00"/>
      <name val="Calibri"/>
      <family val="2"/>
    </font>
    <font>
      <b/>
      <sz val="8"/>
      <color rgb="FF000000"/>
      <name val="Calibri"/>
      <family val="2"/>
    </font>
    <font>
      <sz val="8"/>
      <color rgb="FF000000"/>
      <name val="Calibri"/>
      <family val="2"/>
    </font>
    <font>
      <sz val="11"/>
      <color rgb="FF000000"/>
      <name val="Calibri"/>
      <family val="2"/>
    </font>
    <font>
      <b/>
      <sz val="9"/>
      <color rgb="FF002060"/>
      <name val="Calibri"/>
      <family val="2"/>
    </font>
    <font>
      <sz val="8"/>
      <color rgb="FF002060"/>
      <name val="Calibri"/>
      <family val="2"/>
    </font>
    <font>
      <sz val="11"/>
      <color rgb="FF002060"/>
      <name val="Calibri"/>
      <family val="2"/>
    </font>
    <font>
      <b/>
      <sz val="9"/>
      <color rgb="FF000000"/>
      <name val="Arial Narrow"/>
      <family val="2"/>
    </font>
    <font>
      <b/>
      <sz val="10"/>
      <color theme="1"/>
      <name val="Calibri"/>
      <family val="2"/>
    </font>
    <font>
      <b/>
      <sz val="10"/>
      <color rgb="FF000000"/>
      <name val="Calibri"/>
      <family val="2"/>
    </font>
    <font>
      <sz val="9"/>
      <color theme="0"/>
      <name val="Calibri"/>
      <family val="2"/>
    </font>
    <font>
      <b/>
      <i/>
      <sz val="9"/>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C000"/>
        <bgColor indexed="64"/>
      </patternFill>
    </fill>
    <fill>
      <patternFill patternType="solid">
        <fgColor rgb="FF92D050"/>
        <bgColor indexed="64"/>
      </patternFill>
    </fill>
    <fill>
      <patternFill patternType="solid">
        <fgColor theme="1"/>
        <bgColor indexed="64"/>
      </patternFill>
    </fill>
    <fill>
      <patternFill patternType="solid">
        <fgColor rgb="FFFFFF00"/>
        <bgColor indexed="64"/>
      </patternFill>
    </fill>
    <fill>
      <patternFill patternType="solid">
        <fgColor theme="2"/>
        <bgColor indexed="64"/>
      </patternFill>
    </fill>
    <fill>
      <patternFill patternType="solid">
        <fgColor theme="2" tint="-0.09996999800205231"/>
        <bgColor indexed="64"/>
      </patternFill>
    </fill>
    <fill>
      <patternFill patternType="solid">
        <fgColor rgb="FF000099"/>
        <bgColor indexed="64"/>
      </patternFill>
    </fill>
    <fill>
      <patternFill patternType="solid">
        <fgColor rgb="FF9966FF"/>
        <bgColor indexed="64"/>
      </patternFill>
    </fill>
    <fill>
      <patternFill patternType="solid">
        <fgColor theme="3" tint="0.39998000860214233"/>
        <bgColor indexed="64"/>
      </patternFill>
    </fill>
    <fill>
      <patternFill patternType="solid">
        <fgColor rgb="FF00B050"/>
        <bgColor indexed="64"/>
      </patternFill>
    </fill>
    <fill>
      <patternFill patternType="solid">
        <fgColor theme="1" tint="0.24998000264167786"/>
        <bgColor indexed="64"/>
      </patternFill>
    </fill>
    <fill>
      <patternFill patternType="solid">
        <fgColor theme="0" tint="-0.04997999966144562"/>
        <bgColor indexed="64"/>
      </patternFill>
    </fill>
    <fill>
      <patternFill patternType="solid">
        <fgColor theme="0"/>
        <bgColor indexed="64"/>
      </patternFill>
    </fill>
    <fill>
      <patternFill patternType="solid">
        <fgColor rgb="FFD8E4BC"/>
        <bgColor indexed="64"/>
      </patternFill>
    </fill>
    <fill>
      <patternFill patternType="solid">
        <fgColor theme="2" tint="-0.24997000396251678"/>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style="thin"/>
      <bottom style="thin"/>
    </border>
    <border>
      <left style="thin"/>
      <right style="thin"/>
      <top style="thin"/>
      <bottom/>
    </border>
    <border>
      <left style="thin"/>
      <right style="thin"/>
      <top style="medium"/>
      <bottom style="thin"/>
    </border>
    <border>
      <left style="thin"/>
      <right style="medium"/>
      <top style="medium"/>
      <bottom style="thin"/>
    </border>
    <border>
      <left style="thin"/>
      <right style="thin"/>
      <top/>
      <bottom/>
    </border>
    <border>
      <left style="medium"/>
      <right style="medium"/>
      <top style="medium"/>
      <bottom style="medium"/>
    </border>
    <border>
      <left>
        <color indexed="63"/>
      </left>
      <right style="medium"/>
      <top style="medium"/>
      <bottom style="medium"/>
    </border>
    <border>
      <left style="medium"/>
      <right style="medium"/>
      <top/>
      <bottom style="medium"/>
    </border>
    <border>
      <left>
        <color indexed="63"/>
      </left>
      <right style="medium"/>
      <top>
        <color indexed="63"/>
      </top>
      <bottom style="medium"/>
    </border>
    <border>
      <left style="thin"/>
      <right style="thin"/>
      <top/>
      <bottom style="thin"/>
    </border>
    <border>
      <left/>
      <right/>
      <top/>
      <bottom style="thin"/>
    </border>
    <border>
      <left style="medium"/>
      <right/>
      <top style="medium"/>
      <bottom style="medium"/>
    </border>
    <border>
      <left/>
      <right/>
      <top style="medium"/>
      <bottom style="medium"/>
    </border>
    <border>
      <left style="thin"/>
      <right>
        <color indexed="63"/>
      </right>
      <top style="medium"/>
      <bottom style="thin"/>
    </border>
    <border>
      <left style="thin"/>
      <right/>
      <top/>
      <bottom/>
    </border>
    <border>
      <left/>
      <right/>
      <top style="thin"/>
      <bottom style="thin"/>
    </border>
    <border>
      <left/>
      <right style="medium"/>
      <top style="thin"/>
      <bottom style="thin"/>
    </border>
    <border>
      <left style="thin"/>
      <right style="medium"/>
      <top style="thin"/>
      <bottom style="thin"/>
    </border>
    <border>
      <left>
        <color indexed="63"/>
      </left>
      <right style="thin"/>
      <top/>
      <bottom/>
    </border>
    <border>
      <left style="medium"/>
      <right/>
      <top style="thin"/>
      <bottom style="thin"/>
    </border>
    <border>
      <left style="thin"/>
      <right/>
      <top style="thin"/>
      <bottom style="thin"/>
    </border>
    <border>
      <left style="medium"/>
      <right/>
      <top/>
      <bottom/>
    </border>
    <border>
      <left style="medium"/>
      <right style="medium"/>
      <top style="medium"/>
      <bottom/>
    </border>
    <border>
      <left style="medium"/>
      <right style="thin"/>
      <top style="medium"/>
      <bottom/>
    </border>
    <border>
      <left style="medium"/>
      <right style="thin"/>
      <top/>
      <bottom style="thin"/>
    </border>
    <border>
      <left>
        <color indexed="63"/>
      </left>
      <right>
        <color indexed="63"/>
      </right>
      <top style="medium"/>
      <bottom style="thin"/>
    </border>
    <border>
      <left>
        <color indexed="63"/>
      </left>
      <right style="thin"/>
      <top style="medium"/>
      <bottom style="thin"/>
    </border>
    <border>
      <left style="medium"/>
      <right style="medium"/>
      <top/>
      <bottom/>
    </border>
    <border>
      <left style="thin"/>
      <right/>
      <top style="thin"/>
      <bottom/>
    </border>
    <border>
      <left/>
      <right/>
      <top style="thin"/>
      <bottom/>
    </border>
    <border>
      <left/>
      <right style="thin"/>
      <top style="thin"/>
      <bottom/>
    </border>
    <border>
      <left style="medium"/>
      <right style="thin"/>
      <top/>
      <bottom/>
    </border>
    <border>
      <left style="medium"/>
      <right/>
      <top style="medium"/>
      <bottom/>
    </border>
    <border>
      <left/>
      <right/>
      <top style="medium"/>
      <bottom>
        <color indexed="63"/>
      </bottom>
    </border>
    <border>
      <left/>
      <right style="medium"/>
      <top style="medium"/>
      <bottom/>
    </border>
    <border>
      <left style="medium"/>
      <right/>
      <top/>
      <bottom style="medium"/>
    </border>
    <border>
      <left/>
      <right/>
      <top>
        <color indexed="63"/>
      </top>
      <bottom style="medium"/>
    </border>
    <border>
      <left style="medium"/>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0" borderId="2" applyNumberFormat="0" applyFill="0" applyAlignment="0" applyProtection="0"/>
    <xf numFmtId="0" fontId="0" fillId="27" borderId="3" applyNumberFormat="0" applyFont="0" applyAlignment="0" applyProtection="0"/>
    <xf numFmtId="0" fontId="52" fillId="28" borderId="1" applyNumberFormat="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0" borderId="0" applyNumberFormat="0" applyBorder="0" applyAlignment="0" applyProtection="0"/>
    <xf numFmtId="9" fontId="0" fillId="0" borderId="0" applyFont="0" applyFill="0" applyBorder="0" applyAlignment="0" applyProtection="0"/>
    <xf numFmtId="0" fontId="57" fillId="31" borderId="0" applyNumberFormat="0" applyBorder="0" applyAlignment="0" applyProtection="0"/>
    <xf numFmtId="0" fontId="58" fillId="26" borderId="4"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2" borderId="9" applyNumberFormat="0" applyAlignment="0" applyProtection="0"/>
  </cellStyleXfs>
  <cellXfs count="286">
    <xf numFmtId="0" fontId="0" fillId="0" borderId="0" xfId="0" applyFont="1" applyAlignment="1">
      <alignment/>
    </xf>
    <xf numFmtId="164" fontId="0" fillId="0" borderId="0" xfId="0" applyNumberFormat="1" applyAlignment="1">
      <alignment/>
    </xf>
    <xf numFmtId="164" fontId="0" fillId="0" borderId="0" xfId="0" applyNumberFormat="1" applyFont="1" applyAlignment="1">
      <alignment/>
    </xf>
    <xf numFmtId="0" fontId="0" fillId="0" borderId="0" xfId="0" applyFill="1" applyAlignment="1">
      <alignment/>
    </xf>
    <xf numFmtId="0" fontId="0" fillId="0" borderId="0" xfId="0" applyAlignment="1">
      <alignment wrapText="1"/>
    </xf>
    <xf numFmtId="0" fontId="64" fillId="0" borderId="0" xfId="0" applyFont="1" applyAlignment="1">
      <alignment wrapText="1"/>
    </xf>
    <xf numFmtId="0" fontId="66" fillId="0" borderId="10" xfId="0" applyFont="1" applyBorder="1" applyAlignment="1">
      <alignment vertical="center" wrapText="1"/>
    </xf>
    <xf numFmtId="164" fontId="67" fillId="33" borderId="10" xfId="0" applyNumberFormat="1" applyFont="1" applyFill="1" applyBorder="1" applyAlignment="1">
      <alignment horizontal="right" vertical="center"/>
    </xf>
    <xf numFmtId="164" fontId="0" fillId="0" borderId="10" xfId="0" applyNumberFormat="1" applyFont="1" applyBorder="1" applyAlignment="1">
      <alignment vertical="top" wrapText="1"/>
    </xf>
    <xf numFmtId="164" fontId="68" fillId="0" borderId="10" xfId="0" applyNumberFormat="1" applyFont="1" applyBorder="1" applyAlignment="1">
      <alignment vertical="center" wrapText="1"/>
    </xf>
    <xf numFmtId="0" fontId="69" fillId="0" borderId="10" xfId="0" applyFont="1" applyFill="1" applyBorder="1" applyAlignment="1">
      <alignment vertical="center" wrapText="1"/>
    </xf>
    <xf numFmtId="164" fontId="70" fillId="0" borderId="10" xfId="0" applyNumberFormat="1" applyFont="1" applyFill="1" applyBorder="1" applyAlignment="1">
      <alignment horizontal="right" vertical="center"/>
    </xf>
    <xf numFmtId="164" fontId="69" fillId="0" borderId="10" xfId="0" applyNumberFormat="1" applyFont="1" applyFill="1" applyBorder="1" applyAlignment="1">
      <alignment horizontal="right" vertical="center"/>
    </xf>
    <xf numFmtId="0" fontId="69" fillId="34" borderId="10" xfId="0" applyFont="1" applyFill="1" applyBorder="1" applyAlignment="1">
      <alignment vertical="center" wrapText="1"/>
    </xf>
    <xf numFmtId="164" fontId="69" fillId="34" borderId="10" xfId="0" applyNumberFormat="1" applyFont="1" applyFill="1" applyBorder="1" applyAlignment="1">
      <alignment horizontal="right" vertical="center"/>
    </xf>
    <xf numFmtId="0" fontId="71" fillId="34" borderId="10" xfId="0" applyFont="1" applyFill="1" applyBorder="1" applyAlignment="1">
      <alignment vertical="center" wrapText="1"/>
    </xf>
    <xf numFmtId="0" fontId="72" fillId="0" borderId="0" xfId="0" applyFont="1" applyAlignment="1">
      <alignment/>
    </xf>
    <xf numFmtId="164" fontId="64" fillId="34" borderId="10" xfId="0" applyNumberFormat="1" applyFont="1" applyFill="1" applyBorder="1" applyAlignment="1">
      <alignment horizontal="center" vertical="center" wrapText="1"/>
    </xf>
    <xf numFmtId="0" fontId="73" fillId="0" borderId="0" xfId="0" applyFont="1" applyAlignment="1">
      <alignment/>
    </xf>
    <xf numFmtId="9" fontId="0" fillId="0" borderId="0" xfId="0" applyNumberFormat="1" applyAlignment="1">
      <alignment/>
    </xf>
    <xf numFmtId="0" fontId="64" fillId="0" borderId="10" xfId="0" applyFont="1" applyBorder="1" applyAlignment="1">
      <alignment horizontal="left" vertical="center" wrapText="1"/>
    </xf>
    <xf numFmtId="164" fontId="68" fillId="0" borderId="10" xfId="0" applyNumberFormat="1" applyFont="1" applyBorder="1" applyAlignment="1">
      <alignment horizontal="right" vertical="center"/>
    </xf>
    <xf numFmtId="9" fontId="74" fillId="35" borderId="10" xfId="0" applyNumberFormat="1" applyFont="1" applyFill="1" applyBorder="1" applyAlignment="1">
      <alignment vertical="center"/>
    </xf>
    <xf numFmtId="9" fontId="68" fillId="0" borderId="0" xfId="0" applyNumberFormat="1" applyFont="1" applyAlignment="1">
      <alignment/>
    </xf>
    <xf numFmtId="164" fontId="66" fillId="36" borderId="11" xfId="0" applyNumberFormat="1" applyFont="1" applyFill="1" applyBorder="1" applyAlignment="1">
      <alignment vertical="center" wrapText="1"/>
    </xf>
    <xf numFmtId="9" fontId="0" fillId="36" borderId="10" xfId="0" applyNumberFormat="1" applyFill="1" applyBorder="1" applyAlignment="1">
      <alignment/>
    </xf>
    <xf numFmtId="0" fontId="64" fillId="24" borderId="12" xfId="0" applyFont="1" applyFill="1" applyBorder="1" applyAlignment="1">
      <alignment vertical="center" wrapText="1"/>
    </xf>
    <xf numFmtId="164" fontId="66" fillId="24" borderId="10" xfId="0" applyNumberFormat="1" applyFont="1" applyFill="1" applyBorder="1" applyAlignment="1">
      <alignment horizontal="right" vertical="center"/>
    </xf>
    <xf numFmtId="0" fontId="75" fillId="0" borderId="0" xfId="0" applyFont="1" applyAlignment="1">
      <alignment horizontal="left" vertical="center" wrapText="1"/>
    </xf>
    <xf numFmtId="164" fontId="76" fillId="35" borderId="11" xfId="0" applyNumberFormat="1" applyFont="1" applyFill="1" applyBorder="1" applyAlignment="1">
      <alignment vertical="center" wrapText="1"/>
    </xf>
    <xf numFmtId="0" fontId="75" fillId="0" borderId="0" xfId="0" applyFont="1" applyAlignment="1">
      <alignment/>
    </xf>
    <xf numFmtId="0" fontId="77" fillId="0" borderId="10" xfId="0" applyFont="1" applyBorder="1" applyAlignment="1">
      <alignment vertical="center" wrapText="1"/>
    </xf>
    <xf numFmtId="164" fontId="75" fillId="0" borderId="10" xfId="0" applyNumberFormat="1" applyFont="1" applyBorder="1" applyAlignment="1">
      <alignment horizontal="right" vertical="center" wrapText="1"/>
    </xf>
    <xf numFmtId="0" fontId="77" fillId="0" borderId="10" xfId="0" applyFont="1" applyFill="1" applyBorder="1" applyAlignment="1">
      <alignment vertical="center" wrapText="1"/>
    </xf>
    <xf numFmtId="164" fontId="75" fillId="0" borderId="10" xfId="0" applyNumberFormat="1" applyFont="1" applyFill="1" applyBorder="1" applyAlignment="1">
      <alignment horizontal="right" vertical="center" wrapText="1"/>
    </xf>
    <xf numFmtId="0" fontId="78" fillId="33" borderId="10" xfId="0" applyFont="1" applyFill="1" applyBorder="1" applyAlignment="1">
      <alignment vertical="center" wrapText="1"/>
    </xf>
    <xf numFmtId="0" fontId="78" fillId="0" borderId="10" xfId="0" applyFont="1" applyFill="1" applyBorder="1" applyAlignment="1">
      <alignment vertical="center" wrapText="1"/>
    </xf>
    <xf numFmtId="164" fontId="77" fillId="37" borderId="10" xfId="0" applyNumberFormat="1" applyFont="1" applyFill="1" applyBorder="1" applyAlignment="1">
      <alignment horizontal="center" vertical="center" wrapText="1"/>
    </xf>
    <xf numFmtId="164" fontId="66" fillId="6" borderId="10" xfId="0" applyNumberFormat="1" applyFont="1" applyFill="1" applyBorder="1" applyAlignment="1">
      <alignment horizontal="right" vertical="center"/>
    </xf>
    <xf numFmtId="0" fontId="75" fillId="0" borderId="0" xfId="0" applyFont="1" applyAlignment="1">
      <alignment/>
    </xf>
    <xf numFmtId="0" fontId="75" fillId="0" borderId="0" xfId="0" applyFont="1" applyAlignment="1">
      <alignment/>
    </xf>
    <xf numFmtId="0" fontId="68" fillId="0" borderId="0" xfId="0" applyFont="1" applyAlignment="1">
      <alignment/>
    </xf>
    <xf numFmtId="164" fontId="68" fillId="0" borderId="0" xfId="0" applyNumberFormat="1" applyFont="1" applyAlignment="1">
      <alignment vertical="top"/>
    </xf>
    <xf numFmtId="0" fontId="0" fillId="0" borderId="0" xfId="0" applyFont="1" applyAlignment="1">
      <alignment/>
    </xf>
    <xf numFmtId="0" fontId="68" fillId="0" borderId="0" xfId="0" applyFont="1" applyAlignment="1">
      <alignment horizontal="left" vertical="top"/>
    </xf>
    <xf numFmtId="164" fontId="77" fillId="13" borderId="13" xfId="0" applyNumberFormat="1" applyFont="1" applyFill="1" applyBorder="1" applyAlignment="1">
      <alignment horizontal="left" vertical="top" wrapText="1"/>
    </xf>
    <xf numFmtId="164" fontId="66" fillId="13" borderId="13" xfId="0" applyNumberFormat="1" applyFont="1" applyFill="1" applyBorder="1" applyAlignment="1">
      <alignment vertical="top" wrapText="1"/>
    </xf>
    <xf numFmtId="164" fontId="66" fillId="13" borderId="14" xfId="0" applyNumberFormat="1" applyFont="1" applyFill="1" applyBorder="1" applyAlignment="1">
      <alignment vertical="top" wrapText="1"/>
    </xf>
    <xf numFmtId="0" fontId="75" fillId="0" borderId="0" xfId="0" applyFont="1" applyAlignment="1">
      <alignment vertical="top"/>
    </xf>
    <xf numFmtId="0" fontId="0" fillId="0" borderId="0" xfId="0" applyFont="1" applyAlignment="1">
      <alignment vertical="top"/>
    </xf>
    <xf numFmtId="0" fontId="4" fillId="0" borderId="10" xfId="0" applyFont="1" applyBorder="1" applyAlignment="1">
      <alignment horizontal="left" vertical="top" wrapText="1"/>
    </xf>
    <xf numFmtId="164" fontId="4" fillId="0" borderId="10" xfId="0" applyNumberFormat="1" applyFont="1" applyBorder="1" applyAlignment="1">
      <alignment vertical="top" wrapText="1"/>
    </xf>
    <xf numFmtId="164" fontId="4" fillId="0" borderId="15" xfId="0" applyNumberFormat="1" applyFont="1" applyFill="1" applyBorder="1" applyAlignment="1">
      <alignment vertical="top" wrapText="1"/>
    </xf>
    <xf numFmtId="164" fontId="75" fillId="0" borderId="0" xfId="0" applyNumberFormat="1" applyFont="1" applyAlignment="1">
      <alignment horizontal="left"/>
    </xf>
    <xf numFmtId="0" fontId="73" fillId="0" borderId="0" xfId="0" applyFont="1" applyAlignment="1">
      <alignment horizontal="left"/>
    </xf>
    <xf numFmtId="0" fontId="68" fillId="0" borderId="0" xfId="0" applyFont="1" applyAlignment="1">
      <alignment horizontal="center" vertical="top"/>
    </xf>
    <xf numFmtId="0" fontId="36" fillId="0" borderId="10" xfId="0" applyFont="1" applyFill="1" applyBorder="1" applyAlignment="1">
      <alignment vertical="center" wrapText="1"/>
    </xf>
    <xf numFmtId="164" fontId="2" fillId="38" borderId="10" xfId="0" applyNumberFormat="1" applyFont="1" applyFill="1" applyBorder="1" applyAlignment="1">
      <alignment vertical="center" wrapText="1"/>
    </xf>
    <xf numFmtId="164" fontId="2" fillId="38" borderId="10" xfId="0" applyNumberFormat="1" applyFont="1" applyFill="1" applyBorder="1" applyAlignment="1">
      <alignment horizontal="center" vertical="center"/>
    </xf>
    <xf numFmtId="164" fontId="2" fillId="38" borderId="10" xfId="0" applyNumberFormat="1" applyFont="1" applyFill="1" applyBorder="1" applyAlignment="1">
      <alignment horizontal="center" vertical="top" wrapText="1"/>
    </xf>
    <xf numFmtId="164" fontId="75" fillId="38" borderId="10" xfId="0" applyNumberFormat="1" applyFont="1" applyFill="1" applyBorder="1" applyAlignment="1">
      <alignment vertical="top"/>
    </xf>
    <xf numFmtId="164" fontId="75" fillId="0" borderId="10" xfId="0" applyNumberFormat="1" applyFont="1" applyBorder="1" applyAlignment="1">
      <alignment vertical="top"/>
    </xf>
    <xf numFmtId="0" fontId="79" fillId="39" borderId="0" xfId="0" applyFont="1" applyFill="1" applyAlignment="1">
      <alignment vertical="top" wrapText="1"/>
    </xf>
    <xf numFmtId="164" fontId="79" fillId="39" borderId="10" xfId="0" applyNumberFormat="1" applyFont="1" applyFill="1" applyBorder="1" applyAlignment="1">
      <alignment vertical="top"/>
    </xf>
    <xf numFmtId="0" fontId="75" fillId="0" borderId="11" xfId="0" applyFont="1" applyBorder="1" applyAlignment="1">
      <alignment vertical="top" wrapText="1"/>
    </xf>
    <xf numFmtId="4" fontId="0" fillId="0" borderId="0" xfId="0" applyNumberFormat="1" applyAlignment="1">
      <alignment/>
    </xf>
    <xf numFmtId="0" fontId="69" fillId="34" borderId="16" xfId="0" applyFont="1" applyFill="1" applyBorder="1" applyAlignment="1">
      <alignment vertical="center" wrapText="1"/>
    </xf>
    <xf numFmtId="0" fontId="78" fillId="34" borderId="17" xfId="0" applyFont="1" applyFill="1" applyBorder="1" applyAlignment="1">
      <alignment horizontal="center" vertical="center" wrapText="1"/>
    </xf>
    <xf numFmtId="0" fontId="80" fillId="0" borderId="18" xfId="0" applyFont="1" applyBorder="1" applyAlignment="1">
      <alignment vertical="center" wrapText="1"/>
    </xf>
    <xf numFmtId="4" fontId="81" fillId="0" borderId="19" xfId="0" applyNumberFormat="1" applyFont="1" applyBorder="1" applyAlignment="1">
      <alignment horizontal="right" vertical="center" wrapText="1"/>
    </xf>
    <xf numFmtId="0" fontId="81" fillId="0" borderId="19" xfId="0" applyFont="1" applyBorder="1" applyAlignment="1">
      <alignment horizontal="right" vertical="center" wrapText="1"/>
    </xf>
    <xf numFmtId="0" fontId="78" fillId="33" borderId="18" xfId="0" applyFont="1" applyFill="1" applyBorder="1" applyAlignment="1">
      <alignment vertical="center" wrapText="1"/>
    </xf>
    <xf numFmtId="4" fontId="67" fillId="33" borderId="19" xfId="0" applyNumberFormat="1" applyFont="1" applyFill="1" applyBorder="1" applyAlignment="1">
      <alignment horizontal="right" vertical="center"/>
    </xf>
    <xf numFmtId="0" fontId="67" fillId="0" borderId="18" xfId="0" applyFont="1" applyBorder="1" applyAlignment="1">
      <alignment vertical="center" wrapText="1"/>
    </xf>
    <xf numFmtId="0" fontId="82" fillId="0" borderId="19" xfId="0" applyFont="1" applyBorder="1" applyAlignment="1">
      <alignment vertical="center" wrapText="1"/>
    </xf>
    <xf numFmtId="0" fontId="70" fillId="0" borderId="19" xfId="0" applyFont="1" applyBorder="1" applyAlignment="1">
      <alignment vertical="center" wrapText="1"/>
    </xf>
    <xf numFmtId="0" fontId="77" fillId="0" borderId="18" xfId="0" applyFont="1" applyBorder="1" applyAlignment="1">
      <alignment vertical="center" wrapText="1"/>
    </xf>
    <xf numFmtId="0" fontId="70" fillId="0" borderId="19" xfId="0" applyFont="1" applyBorder="1" applyAlignment="1">
      <alignment horizontal="right" vertical="center" wrapText="1"/>
    </xf>
    <xf numFmtId="4" fontId="70" fillId="0" borderId="19" xfId="0" applyNumberFormat="1" applyFont="1" applyBorder="1" applyAlignment="1">
      <alignment horizontal="right" vertical="center" wrapText="1"/>
    </xf>
    <xf numFmtId="0" fontId="78" fillId="0" borderId="18" xfId="0" applyFont="1" applyBorder="1" applyAlignment="1">
      <alignment vertical="center" wrapText="1"/>
    </xf>
    <xf numFmtId="0" fontId="70" fillId="0" borderId="19" xfId="0" applyFont="1" applyBorder="1" applyAlignment="1">
      <alignment horizontal="right" vertical="center"/>
    </xf>
    <xf numFmtId="0" fontId="69" fillId="0" borderId="18" xfId="0" applyFont="1" applyBorder="1" applyAlignment="1">
      <alignment vertical="center" wrapText="1"/>
    </xf>
    <xf numFmtId="0" fontId="69" fillId="0" borderId="19" xfId="0" applyFont="1" applyBorder="1" applyAlignment="1">
      <alignment horizontal="right" vertical="center"/>
    </xf>
    <xf numFmtId="0" fontId="69" fillId="34" borderId="18" xfId="0" applyFont="1" applyFill="1" applyBorder="1" applyAlignment="1">
      <alignment vertical="center" wrapText="1"/>
    </xf>
    <xf numFmtId="4" fontId="69" fillId="34" borderId="19" xfId="0" applyNumberFormat="1" applyFont="1" applyFill="1" applyBorder="1" applyAlignment="1">
      <alignment horizontal="right" vertical="center"/>
    </xf>
    <xf numFmtId="4" fontId="67" fillId="33" borderId="0" xfId="0" applyNumberFormat="1" applyFont="1" applyFill="1" applyBorder="1" applyAlignment="1">
      <alignment horizontal="right" vertical="center"/>
    </xf>
    <xf numFmtId="4" fontId="69" fillId="34" borderId="0" xfId="0" applyNumberFormat="1" applyFont="1" applyFill="1" applyBorder="1" applyAlignment="1">
      <alignment horizontal="right" vertical="center"/>
    </xf>
    <xf numFmtId="164" fontId="2" fillId="38" borderId="10" xfId="0" applyNumberFormat="1" applyFont="1" applyFill="1" applyBorder="1" applyAlignment="1">
      <alignment horizontal="center" vertical="center"/>
    </xf>
    <xf numFmtId="0" fontId="64" fillId="0" borderId="0" xfId="0" applyFont="1" applyAlignment="1">
      <alignment/>
    </xf>
    <xf numFmtId="164" fontId="2" fillId="38" borderId="10" xfId="0" applyNumberFormat="1" applyFont="1" applyFill="1" applyBorder="1" applyAlignment="1">
      <alignment horizontal="center" vertical="center" wrapText="1"/>
    </xf>
    <xf numFmtId="0" fontId="75" fillId="0" borderId="10" xfId="0" applyFont="1" applyBorder="1" applyAlignment="1">
      <alignment vertical="top" wrapText="1"/>
    </xf>
    <xf numFmtId="164" fontId="75" fillId="36" borderId="10" xfId="0" applyNumberFormat="1" applyFont="1" applyFill="1" applyBorder="1" applyAlignment="1">
      <alignment vertical="top"/>
    </xf>
    <xf numFmtId="0" fontId="83" fillId="0" borderId="10" xfId="0" applyFont="1" applyBorder="1" applyAlignment="1">
      <alignment vertical="top" wrapText="1"/>
    </xf>
    <xf numFmtId="164" fontId="84" fillId="38" borderId="10" xfId="0" applyNumberFormat="1" applyFont="1" applyFill="1" applyBorder="1" applyAlignment="1">
      <alignment vertical="top"/>
    </xf>
    <xf numFmtId="164" fontId="84" fillId="0" borderId="10" xfId="0" applyNumberFormat="1" applyFont="1" applyBorder="1" applyAlignment="1">
      <alignment vertical="top"/>
    </xf>
    <xf numFmtId="0" fontId="85" fillId="0" borderId="0" xfId="0" applyFont="1" applyAlignment="1">
      <alignment/>
    </xf>
    <xf numFmtId="164" fontId="79" fillId="40" borderId="10" xfId="0" applyNumberFormat="1" applyFont="1" applyFill="1" applyBorder="1" applyAlignment="1">
      <alignment vertical="top"/>
    </xf>
    <xf numFmtId="0" fontId="86" fillId="0" borderId="0" xfId="0" applyFont="1" applyFill="1" applyBorder="1" applyAlignment="1">
      <alignment horizontal="center" vertical="center" wrapText="1"/>
    </xf>
    <xf numFmtId="0" fontId="76" fillId="0" borderId="0" xfId="0" applyFont="1" applyFill="1" applyAlignment="1">
      <alignment vertical="top" wrapText="1"/>
    </xf>
    <xf numFmtId="164" fontId="76" fillId="0" borderId="0" xfId="0" applyNumberFormat="1" applyFont="1" applyFill="1" applyBorder="1" applyAlignment="1">
      <alignment vertical="top"/>
    </xf>
    <xf numFmtId="164" fontId="0" fillId="0" borderId="0" xfId="0" applyNumberFormat="1" applyFill="1" applyAlignment="1">
      <alignment/>
    </xf>
    <xf numFmtId="164" fontId="2" fillId="38" borderId="10" xfId="0" applyNumberFormat="1" applyFont="1" applyFill="1" applyBorder="1" applyAlignment="1">
      <alignment vertical="top" wrapText="1"/>
    </xf>
    <xf numFmtId="164" fontId="2" fillId="38" borderId="10" xfId="0" applyNumberFormat="1" applyFont="1" applyFill="1" applyBorder="1" applyAlignment="1">
      <alignment horizontal="center" vertical="top"/>
    </xf>
    <xf numFmtId="164" fontId="42" fillId="38" borderId="10" xfId="0" applyNumberFormat="1" applyFont="1" applyFill="1" applyBorder="1" applyAlignment="1">
      <alignment vertical="top"/>
    </xf>
    <xf numFmtId="164" fontId="42" fillId="0" borderId="10" xfId="0" applyNumberFormat="1" applyFont="1" applyBorder="1" applyAlignment="1">
      <alignment vertical="top"/>
    </xf>
    <xf numFmtId="2" fontId="0" fillId="0" borderId="12" xfId="0" applyNumberFormat="1" applyBorder="1" applyAlignment="1">
      <alignment/>
    </xf>
    <xf numFmtId="0" fontId="0" fillId="0" borderId="15" xfId="0" applyBorder="1" applyAlignment="1">
      <alignment/>
    </xf>
    <xf numFmtId="2" fontId="0" fillId="0" borderId="15" xfId="0" applyNumberFormat="1" applyBorder="1" applyAlignment="1">
      <alignment/>
    </xf>
    <xf numFmtId="2" fontId="0" fillId="0" borderId="20" xfId="0" applyNumberFormat="1" applyBorder="1" applyAlignment="1">
      <alignment/>
    </xf>
    <xf numFmtId="0" fontId="79" fillId="39" borderId="21" xfId="0" applyFont="1" applyFill="1" applyBorder="1" applyAlignment="1">
      <alignment vertical="top" wrapText="1"/>
    </xf>
    <xf numFmtId="0" fontId="0" fillId="0" borderId="0" xfId="0" applyFill="1" applyBorder="1" applyAlignment="1">
      <alignment/>
    </xf>
    <xf numFmtId="0" fontId="67" fillId="0" borderId="21" xfId="0" applyFont="1" applyFill="1" applyBorder="1" applyAlignment="1">
      <alignment horizontal="left" vertical="center" wrapText="1"/>
    </xf>
    <xf numFmtId="0" fontId="0" fillId="0" borderId="12" xfId="0" applyBorder="1" applyAlignment="1">
      <alignment/>
    </xf>
    <xf numFmtId="164" fontId="75" fillId="0" borderId="10" xfId="0" applyNumberFormat="1" applyFont="1" applyFill="1" applyBorder="1" applyAlignment="1">
      <alignment vertical="top"/>
    </xf>
    <xf numFmtId="0" fontId="0" fillId="0" borderId="20" xfId="0" applyBorder="1" applyAlignment="1">
      <alignment/>
    </xf>
    <xf numFmtId="0" fontId="67" fillId="0" borderId="0" xfId="0" applyFont="1" applyFill="1" applyBorder="1" applyAlignment="1">
      <alignment horizontal="left" vertical="center" wrapText="1"/>
    </xf>
    <xf numFmtId="0" fontId="79" fillId="0" borderId="0" xfId="0" applyFont="1" applyFill="1" applyBorder="1" applyAlignment="1">
      <alignment vertical="top" wrapText="1"/>
    </xf>
    <xf numFmtId="164" fontId="79" fillId="0" borderId="0" xfId="0" applyNumberFormat="1" applyFont="1" applyFill="1" applyBorder="1" applyAlignment="1">
      <alignment vertical="top"/>
    </xf>
    <xf numFmtId="0" fontId="0" fillId="0" borderId="22" xfId="0" applyFont="1" applyBorder="1" applyAlignment="1">
      <alignment/>
    </xf>
    <xf numFmtId="0" fontId="0" fillId="0" borderId="23" xfId="0" applyBorder="1" applyAlignment="1">
      <alignment wrapText="1"/>
    </xf>
    <xf numFmtId="164" fontId="0" fillId="0" borderId="16" xfId="0" applyNumberFormat="1" applyBorder="1" applyAlignment="1">
      <alignment/>
    </xf>
    <xf numFmtId="164" fontId="0" fillId="0" borderId="22" xfId="0" applyNumberFormat="1" applyBorder="1" applyAlignment="1">
      <alignment/>
    </xf>
    <xf numFmtId="164" fontId="2" fillId="38" borderId="10" xfId="0" applyNumberFormat="1" applyFont="1" applyFill="1" applyBorder="1" applyAlignment="1">
      <alignment horizontal="center" vertical="center"/>
    </xf>
    <xf numFmtId="164" fontId="66" fillId="13" borderId="24" xfId="0" applyNumberFormat="1" applyFont="1" applyFill="1" applyBorder="1" applyAlignment="1">
      <alignment vertical="top" wrapText="1"/>
    </xf>
    <xf numFmtId="0" fontId="73" fillId="0" borderId="0" xfId="0" applyFont="1" applyAlignment="1">
      <alignment vertical="top"/>
    </xf>
    <xf numFmtId="164" fontId="0" fillId="0" borderId="0" xfId="0" applyNumberFormat="1" applyAlignment="1">
      <alignment vertical="top" wrapText="1"/>
    </xf>
    <xf numFmtId="0" fontId="0" fillId="0" borderId="0" xfId="0" applyAlignment="1">
      <alignment vertical="top" wrapText="1"/>
    </xf>
    <xf numFmtId="0" fontId="0" fillId="0" borderId="0" xfId="0" applyAlignment="1">
      <alignment vertical="top"/>
    </xf>
    <xf numFmtId="0" fontId="64" fillId="16" borderId="10" xfId="0" applyFont="1" applyFill="1" applyBorder="1" applyAlignment="1">
      <alignment vertical="center" wrapText="1"/>
    </xf>
    <xf numFmtId="164" fontId="64" fillId="16" borderId="10" xfId="0" applyNumberFormat="1" applyFont="1" applyFill="1" applyBorder="1" applyAlignment="1">
      <alignment vertical="center" wrapText="1"/>
    </xf>
    <xf numFmtId="0" fontId="0" fillId="0" borderId="0" xfId="0" applyAlignment="1">
      <alignment horizontal="left"/>
    </xf>
    <xf numFmtId="0" fontId="78" fillId="36" borderId="10" xfId="0" applyFont="1" applyFill="1" applyBorder="1" applyAlignment="1">
      <alignment horizontal="left" vertical="top"/>
    </xf>
    <xf numFmtId="0" fontId="78" fillId="36" borderId="10" xfId="0" applyFont="1" applyFill="1" applyBorder="1" applyAlignment="1">
      <alignment horizontal="center" vertical="top" wrapText="1"/>
    </xf>
    <xf numFmtId="164" fontId="75" fillId="0" borderId="10" xfId="0" applyNumberFormat="1" applyFont="1" applyBorder="1" applyAlignment="1">
      <alignment vertical="top" wrapText="1"/>
    </xf>
    <xf numFmtId="164" fontId="75" fillId="0" borderId="25" xfId="0" applyNumberFormat="1" applyFont="1" applyFill="1" applyBorder="1" applyAlignment="1">
      <alignment vertical="top" wrapText="1"/>
    </xf>
    <xf numFmtId="0" fontId="66" fillId="38" borderId="10" xfId="0" applyFont="1" applyFill="1" applyBorder="1" applyAlignment="1">
      <alignment vertical="top" wrapText="1"/>
    </xf>
    <xf numFmtId="164" fontId="87" fillId="38" borderId="10" xfId="0" applyNumberFormat="1" applyFont="1" applyFill="1" applyBorder="1" applyAlignment="1">
      <alignment vertical="top" wrapText="1"/>
    </xf>
    <xf numFmtId="164" fontId="66" fillId="38" borderId="10" xfId="0" applyNumberFormat="1" applyFont="1" applyFill="1" applyBorder="1" applyAlignment="1">
      <alignment vertical="top" wrapText="1"/>
    </xf>
    <xf numFmtId="0" fontId="88" fillId="36" borderId="10" xfId="0" applyFont="1" applyFill="1" applyBorder="1" applyAlignment="1">
      <alignment horizontal="center" vertical="top" wrapText="1"/>
    </xf>
    <xf numFmtId="0" fontId="69" fillId="34" borderId="10" xfId="0" applyFont="1" applyFill="1" applyBorder="1" applyAlignment="1">
      <alignment vertical="top"/>
    </xf>
    <xf numFmtId="4" fontId="88" fillId="34" borderId="10" xfId="0" applyNumberFormat="1" applyFont="1" applyFill="1" applyBorder="1" applyAlignment="1">
      <alignment horizontal="right" vertical="top"/>
    </xf>
    <xf numFmtId="164" fontId="66" fillId="19" borderId="10" xfId="0" applyNumberFormat="1" applyFont="1" applyFill="1" applyBorder="1" applyAlignment="1">
      <alignment horizontal="right" vertical="center"/>
    </xf>
    <xf numFmtId="164" fontId="75" fillId="36" borderId="10" xfId="0" applyNumberFormat="1" applyFont="1" applyFill="1" applyBorder="1" applyAlignment="1">
      <alignment vertical="top" wrapText="1"/>
    </xf>
    <xf numFmtId="164" fontId="42" fillId="0" borderId="10" xfId="0" applyNumberFormat="1" applyFont="1" applyBorder="1" applyAlignment="1">
      <alignment vertical="top" wrapText="1"/>
    </xf>
    <xf numFmtId="164" fontId="66" fillId="13" borderId="13" xfId="0" applyNumberFormat="1" applyFont="1" applyFill="1" applyBorder="1" applyAlignment="1">
      <alignment horizontal="left" vertical="top" wrapText="1"/>
    </xf>
    <xf numFmtId="0" fontId="4" fillId="36" borderId="26" xfId="0" applyFont="1" applyFill="1" applyBorder="1" applyAlignment="1">
      <alignment horizontal="left" vertical="top"/>
    </xf>
    <xf numFmtId="0" fontId="4" fillId="36" borderId="26" xfId="0" applyFont="1" applyFill="1" applyBorder="1" applyAlignment="1">
      <alignment horizontal="center" vertical="top"/>
    </xf>
    <xf numFmtId="0" fontId="4" fillId="36" borderId="26" xfId="0" applyFont="1" applyFill="1" applyBorder="1" applyAlignment="1">
      <alignment vertical="center"/>
    </xf>
    <xf numFmtId="164" fontId="4" fillId="36" borderId="26" xfId="0" applyNumberFormat="1" applyFont="1" applyFill="1" applyBorder="1" applyAlignment="1">
      <alignment vertical="top"/>
    </xf>
    <xf numFmtId="164" fontId="4" fillId="36" borderId="27" xfId="0" applyNumberFormat="1" applyFont="1" applyFill="1" applyBorder="1" applyAlignment="1">
      <alignment vertical="top"/>
    </xf>
    <xf numFmtId="0" fontId="4" fillId="0" borderId="15" xfId="0" applyFont="1" applyBorder="1" applyAlignment="1">
      <alignment horizontal="center" vertical="center" wrapText="1"/>
    </xf>
    <xf numFmtId="0" fontId="2" fillId="0" borderId="28" xfId="0" applyFont="1" applyFill="1" applyBorder="1" applyAlignment="1">
      <alignment horizontal="left" vertical="top"/>
    </xf>
    <xf numFmtId="164" fontId="4" fillId="0" borderId="15" xfId="0" applyNumberFormat="1" applyFont="1" applyBorder="1" applyAlignment="1">
      <alignment vertical="top" wrapText="1"/>
    </xf>
    <xf numFmtId="0" fontId="4" fillId="0" borderId="11" xfId="0" applyFont="1" applyFill="1" applyBorder="1" applyAlignment="1">
      <alignment horizontal="left" vertical="top" wrapText="1"/>
    </xf>
    <xf numFmtId="0" fontId="2" fillId="0" borderId="10" xfId="0" applyFont="1" applyFill="1" applyBorder="1" applyAlignment="1">
      <alignment horizontal="center" vertical="center"/>
    </xf>
    <xf numFmtId="164" fontId="4" fillId="0" borderId="10" xfId="0" applyNumberFormat="1" applyFont="1" applyBorder="1" applyAlignment="1">
      <alignment horizontal="right" vertical="top" wrapText="1"/>
    </xf>
    <xf numFmtId="0" fontId="2" fillId="0" borderId="15" xfId="0" applyFont="1" applyBorder="1" applyAlignment="1">
      <alignment horizontal="center" vertical="center" wrapText="1"/>
    </xf>
    <xf numFmtId="164" fontId="66" fillId="13" borderId="0" xfId="0" applyNumberFormat="1" applyFont="1" applyFill="1" applyBorder="1" applyAlignment="1">
      <alignment vertical="top" wrapText="1"/>
    </xf>
    <xf numFmtId="0" fontId="2" fillId="13" borderId="0" xfId="0" applyFont="1" applyFill="1" applyBorder="1" applyAlignment="1">
      <alignment horizontal="center" vertical="top" wrapText="1"/>
    </xf>
    <xf numFmtId="0" fontId="4" fillId="13" borderId="0" xfId="0" applyFont="1" applyFill="1" applyBorder="1" applyAlignment="1">
      <alignment horizontal="left" vertical="top" wrapText="1"/>
    </xf>
    <xf numFmtId="164" fontId="4" fillId="0" borderId="0" xfId="0" applyNumberFormat="1" applyFont="1" applyBorder="1" applyAlignment="1">
      <alignment horizontal="right" vertical="top" wrapText="1"/>
    </xf>
    <xf numFmtId="0" fontId="2" fillId="0" borderId="0" xfId="0" applyFont="1" applyFill="1" applyBorder="1" applyAlignment="1">
      <alignment horizontal="left" vertical="top"/>
    </xf>
    <xf numFmtId="0" fontId="2" fillId="41" borderId="0" xfId="0" applyFont="1" applyFill="1" applyBorder="1" applyAlignment="1">
      <alignment horizontal="left" vertical="top"/>
    </xf>
    <xf numFmtId="0" fontId="4" fillId="42" borderId="23" xfId="0" applyFont="1" applyFill="1" applyBorder="1" applyAlignment="1">
      <alignment horizontal="left" vertical="top" wrapText="1"/>
    </xf>
    <xf numFmtId="0" fontId="4" fillId="42" borderId="23" xfId="0" applyFont="1" applyFill="1" applyBorder="1" applyAlignment="1">
      <alignment horizontal="center" vertical="top" wrapText="1"/>
    </xf>
    <xf numFmtId="0" fontId="4" fillId="42" borderId="23" xfId="0" applyFont="1" applyFill="1" applyBorder="1" applyAlignment="1">
      <alignment vertical="top" wrapText="1"/>
    </xf>
    <xf numFmtId="164" fontId="2" fillId="42" borderId="22" xfId="0" applyNumberFormat="1" applyFont="1" applyFill="1" applyBorder="1" applyAlignment="1">
      <alignment vertical="top" wrapText="1"/>
    </xf>
    <xf numFmtId="0" fontId="68" fillId="0" borderId="0" xfId="0" applyFont="1" applyAlignment="1">
      <alignment vertical="top"/>
    </xf>
    <xf numFmtId="164" fontId="74" fillId="20" borderId="22" xfId="0" applyNumberFormat="1" applyFont="1" applyFill="1" applyBorder="1" applyAlignment="1">
      <alignment vertical="top" wrapText="1"/>
    </xf>
    <xf numFmtId="164" fontId="74" fillId="41" borderId="10" xfId="0" applyNumberFormat="1" applyFont="1" applyFill="1" applyBorder="1" applyAlignment="1">
      <alignment horizontal="right" vertical="top" wrapText="1"/>
    </xf>
    <xf numFmtId="0" fontId="74" fillId="20" borderId="16" xfId="0" applyFont="1" applyFill="1" applyBorder="1" applyAlignment="1">
      <alignment horizontal="left" vertical="top"/>
    </xf>
    <xf numFmtId="0" fontId="2" fillId="0" borderId="29" xfId="0" applyFont="1" applyBorder="1" applyAlignment="1">
      <alignment horizontal="center" vertical="center" wrapText="1"/>
    </xf>
    <xf numFmtId="0" fontId="4" fillId="13" borderId="10" xfId="0" applyFont="1" applyFill="1" applyBorder="1" applyAlignment="1">
      <alignment horizontal="left" vertical="top" wrapText="1"/>
    </xf>
    <xf numFmtId="0" fontId="2" fillId="13" borderId="10" xfId="0" applyFont="1" applyFill="1" applyBorder="1" applyAlignment="1">
      <alignment horizontal="left" vertical="top" wrapText="1"/>
    </xf>
    <xf numFmtId="0" fontId="68" fillId="0" borderId="0" xfId="0" applyFont="1" applyFill="1" applyAlignment="1">
      <alignment/>
    </xf>
    <xf numFmtId="0" fontId="68" fillId="0" borderId="0" xfId="0" applyFont="1" applyFill="1" applyAlignment="1">
      <alignment vertical="top"/>
    </xf>
    <xf numFmtId="0" fontId="89" fillId="0" borderId="0" xfId="0" applyFont="1" applyFill="1" applyBorder="1" applyAlignment="1">
      <alignment/>
    </xf>
    <xf numFmtId="0" fontId="89" fillId="0" borderId="0" xfId="0" applyFont="1" applyFill="1" applyBorder="1" applyAlignment="1">
      <alignment vertical="top"/>
    </xf>
    <xf numFmtId="0" fontId="68" fillId="0" borderId="0" xfId="0" applyFont="1" applyFill="1" applyBorder="1" applyAlignment="1">
      <alignment/>
    </xf>
    <xf numFmtId="0" fontId="70" fillId="0" borderId="0" xfId="0" applyFont="1" applyAlignment="1">
      <alignment horizontal="left" vertical="top" wrapText="1"/>
    </xf>
    <xf numFmtId="10" fontId="74" fillId="43" borderId="10" xfId="0" applyNumberFormat="1" applyFont="1" applyFill="1" applyBorder="1" applyAlignment="1">
      <alignment horizontal="left" vertical="top" wrapText="1"/>
    </xf>
    <xf numFmtId="0" fontId="2" fillId="36" borderId="30" xfId="0" applyFont="1" applyFill="1" applyBorder="1" applyAlignment="1">
      <alignment vertical="center"/>
    </xf>
    <xf numFmtId="0" fontId="2" fillId="36" borderId="26" xfId="0" applyFont="1" applyFill="1" applyBorder="1" applyAlignment="1">
      <alignment vertical="top" wrapText="1"/>
    </xf>
    <xf numFmtId="164" fontId="4" fillId="36" borderId="26" xfId="0" applyNumberFormat="1" applyFont="1" applyFill="1" applyBorder="1" applyAlignment="1">
      <alignment horizontal="left" vertical="center"/>
    </xf>
    <xf numFmtId="0" fontId="2" fillId="0" borderId="10" xfId="0" applyFont="1" applyFill="1" applyBorder="1" applyAlignment="1">
      <alignment horizontal="left" vertical="top"/>
    </xf>
    <xf numFmtId="0" fontId="2" fillId="0" borderId="31" xfId="0" applyFont="1" applyFill="1" applyBorder="1" applyAlignment="1">
      <alignment horizontal="left" vertical="top"/>
    </xf>
    <xf numFmtId="0" fontId="2" fillId="0" borderId="32" xfId="0" applyFont="1" applyFill="1" applyBorder="1" applyAlignment="1">
      <alignment horizontal="left" vertical="top"/>
    </xf>
    <xf numFmtId="0" fontId="2" fillId="0" borderId="11" xfId="0" applyFont="1" applyFill="1" applyBorder="1" applyAlignment="1">
      <alignment horizontal="left" vertical="top"/>
    </xf>
    <xf numFmtId="0" fontId="2" fillId="0" borderId="10" xfId="0" applyFont="1" applyFill="1" applyBorder="1" applyAlignment="1">
      <alignment horizontal="center" vertical="top"/>
    </xf>
    <xf numFmtId="0" fontId="4" fillId="2" borderId="33" xfId="0" applyFont="1" applyFill="1" applyBorder="1" applyAlignment="1">
      <alignment horizontal="left" vertical="top" wrapText="1"/>
    </xf>
    <xf numFmtId="164" fontId="4" fillId="0" borderId="10" xfId="0" applyNumberFormat="1" applyFont="1" applyBorder="1" applyAlignment="1">
      <alignment horizontal="left" vertical="top" wrapText="1"/>
    </xf>
    <xf numFmtId="0" fontId="74" fillId="41" borderId="32" xfId="0" applyFont="1" applyFill="1" applyBorder="1" applyAlignment="1">
      <alignment horizontal="left" vertical="top" wrapText="1"/>
    </xf>
    <xf numFmtId="0" fontId="68" fillId="41" borderId="0" xfId="0" applyFont="1" applyFill="1" applyAlignment="1">
      <alignment/>
    </xf>
    <xf numFmtId="0" fontId="68" fillId="41" borderId="0" xfId="0" applyFont="1" applyFill="1" applyAlignment="1">
      <alignment vertical="top"/>
    </xf>
    <xf numFmtId="0" fontId="4" fillId="0" borderId="29" xfId="0" applyFont="1" applyBorder="1" applyAlignment="1">
      <alignment horizontal="left" vertical="top" wrapText="1"/>
    </xf>
    <xf numFmtId="0" fontId="89" fillId="0" borderId="0" xfId="0" applyFont="1" applyAlignment="1">
      <alignment/>
    </xf>
    <xf numFmtId="0" fontId="89" fillId="0" borderId="0" xfId="0" applyFont="1" applyAlignment="1">
      <alignment vertical="top"/>
    </xf>
    <xf numFmtId="0" fontId="4" fillId="0" borderId="16" xfId="0" applyFont="1" applyFill="1" applyBorder="1" applyAlignment="1">
      <alignment horizontal="justify" vertical="top" wrapText="1"/>
    </xf>
    <xf numFmtId="0" fontId="4" fillId="0" borderId="23" xfId="0" applyFont="1" applyFill="1" applyBorder="1" applyAlignment="1">
      <alignment horizontal="justify" vertical="top" wrapText="1"/>
    </xf>
    <xf numFmtId="0" fontId="4" fillId="0" borderId="10" xfId="0" applyFont="1" applyFill="1" applyBorder="1" applyAlignment="1">
      <alignment horizontal="left" vertical="top" wrapText="1"/>
    </xf>
    <xf numFmtId="164" fontId="2" fillId="42" borderId="23" xfId="0" applyNumberFormat="1" applyFont="1" applyFill="1" applyBorder="1" applyAlignment="1">
      <alignment horizontal="right" vertical="top" wrapText="1"/>
    </xf>
    <xf numFmtId="164" fontId="4" fillId="0" borderId="10" xfId="0" applyNumberFormat="1" applyFont="1" applyFill="1" applyBorder="1" applyAlignment="1">
      <alignment vertical="top" wrapText="1"/>
    </xf>
    <xf numFmtId="164" fontId="74" fillId="0" borderId="22" xfId="0" applyNumberFormat="1" applyFont="1" applyFill="1" applyBorder="1" applyAlignment="1">
      <alignment horizontal="right" vertical="top" wrapText="1"/>
    </xf>
    <xf numFmtId="164" fontId="2" fillId="0" borderId="22" xfId="0" applyNumberFormat="1" applyFont="1" applyFill="1" applyBorder="1" applyAlignment="1">
      <alignment horizontal="right" vertical="top" wrapText="1"/>
    </xf>
    <xf numFmtId="0" fontId="4" fillId="0" borderId="23" xfId="0" applyFont="1" applyFill="1" applyBorder="1" applyAlignment="1">
      <alignment horizontal="left" vertical="top" wrapText="1"/>
    </xf>
    <xf numFmtId="0" fontId="4" fillId="0" borderId="23" xfId="0" applyFont="1" applyFill="1" applyBorder="1" applyAlignment="1">
      <alignment horizontal="center" vertical="top" wrapText="1"/>
    </xf>
    <xf numFmtId="0" fontId="4" fillId="0" borderId="23" xfId="0" applyFont="1" applyFill="1" applyBorder="1" applyAlignment="1">
      <alignment vertical="top" wrapText="1"/>
    </xf>
    <xf numFmtId="164" fontId="4" fillId="0" borderId="23" xfId="0" applyNumberFormat="1" applyFont="1" applyFill="1" applyBorder="1" applyAlignment="1">
      <alignment horizontal="right" vertical="top" wrapText="1"/>
    </xf>
    <xf numFmtId="164" fontId="74" fillId="0" borderId="22" xfId="0" applyNumberFormat="1" applyFont="1" applyFill="1" applyBorder="1" applyAlignment="1">
      <alignment vertical="top" wrapText="1"/>
    </xf>
    <xf numFmtId="0" fontId="8" fillId="41" borderId="0" xfId="0" applyFont="1" applyFill="1" applyBorder="1" applyAlignment="1">
      <alignment horizontal="right" vertical="top"/>
    </xf>
    <xf numFmtId="0" fontId="75" fillId="20" borderId="0" xfId="0" applyFont="1" applyFill="1" applyAlignment="1">
      <alignment vertical="top"/>
    </xf>
    <xf numFmtId="0" fontId="68" fillId="20" borderId="0" xfId="0" applyFont="1" applyFill="1" applyAlignment="1">
      <alignment horizontal="left" vertical="top"/>
    </xf>
    <xf numFmtId="0" fontId="68" fillId="20" borderId="0" xfId="0" applyFont="1" applyFill="1" applyAlignment="1">
      <alignment horizontal="center" vertical="top"/>
    </xf>
    <xf numFmtId="0" fontId="75" fillId="20" borderId="0" xfId="0" applyFont="1" applyFill="1" applyAlignment="1">
      <alignment/>
    </xf>
    <xf numFmtId="0" fontId="68" fillId="20" borderId="0" xfId="0" applyFont="1" applyFill="1" applyAlignment="1">
      <alignment/>
    </xf>
    <xf numFmtId="164" fontId="90" fillId="20" borderId="0" xfId="0" applyNumberFormat="1" applyFont="1" applyFill="1" applyAlignment="1">
      <alignment horizontal="right"/>
    </xf>
    <xf numFmtId="164" fontId="68" fillId="20" borderId="0" xfId="0" applyNumberFormat="1" applyFont="1" applyFill="1" applyAlignment="1">
      <alignment vertical="top"/>
    </xf>
    <xf numFmtId="0" fontId="2" fillId="22" borderId="16" xfId="0" applyFont="1" applyFill="1" applyBorder="1" applyAlignment="1">
      <alignment horizontal="left" vertical="top"/>
    </xf>
    <xf numFmtId="0" fontId="75" fillId="22" borderId="0" xfId="0" applyFont="1" applyFill="1" applyAlignment="1">
      <alignment vertical="top"/>
    </xf>
    <xf numFmtId="0" fontId="68" fillId="22" borderId="0" xfId="0" applyFont="1" applyFill="1" applyAlignment="1">
      <alignment horizontal="left" vertical="top"/>
    </xf>
    <xf numFmtId="0" fontId="68" fillId="22" borderId="0" xfId="0" applyFont="1" applyFill="1" applyAlignment="1">
      <alignment horizontal="center" vertical="top"/>
    </xf>
    <xf numFmtId="0" fontId="75" fillId="22" borderId="0" xfId="0" applyFont="1" applyFill="1" applyAlignment="1">
      <alignment/>
    </xf>
    <xf numFmtId="0" fontId="68" fillId="22" borderId="0" xfId="0" applyFont="1" applyFill="1" applyAlignment="1">
      <alignment/>
    </xf>
    <xf numFmtId="164" fontId="87" fillId="22" borderId="0" xfId="0" applyNumberFormat="1" applyFont="1" applyFill="1" applyAlignment="1">
      <alignment horizontal="right"/>
    </xf>
    <xf numFmtId="164" fontId="68" fillId="22" borderId="0" xfId="0" applyNumberFormat="1" applyFont="1" applyFill="1" applyAlignment="1">
      <alignment vertical="top"/>
    </xf>
    <xf numFmtId="164" fontId="74" fillId="43" borderId="31" xfId="0" applyNumberFormat="1" applyFont="1" applyFill="1" applyBorder="1" applyAlignment="1">
      <alignment horizontal="center" vertical="top" wrapText="1"/>
    </xf>
    <xf numFmtId="164" fontId="74" fillId="43" borderId="26" xfId="0" applyNumberFormat="1" applyFont="1" applyFill="1" applyBorder="1" applyAlignment="1">
      <alignment horizontal="center" vertical="top" wrapText="1"/>
    </xf>
    <xf numFmtId="164" fontId="74" fillId="43" borderId="27" xfId="0" applyNumberFormat="1" applyFont="1" applyFill="1" applyBorder="1" applyAlignment="1">
      <alignment horizontal="center" vertical="top" wrapText="1"/>
    </xf>
    <xf numFmtId="0" fontId="2" fillId="44" borderId="31" xfId="0" applyFont="1" applyFill="1" applyBorder="1" applyAlignment="1">
      <alignment horizontal="left" vertical="top" wrapText="1"/>
    </xf>
    <xf numFmtId="0" fontId="2" fillId="44" borderId="26" xfId="0" applyFont="1" applyFill="1" applyBorder="1" applyAlignment="1">
      <alignment horizontal="left" vertical="top" wrapText="1"/>
    </xf>
    <xf numFmtId="0" fontId="4" fillId="44" borderId="11" xfId="0" applyFont="1" applyFill="1" applyBorder="1" applyAlignment="1">
      <alignment vertical="top" wrapText="1"/>
    </xf>
    <xf numFmtId="164" fontId="75" fillId="13" borderId="34" xfId="0" applyNumberFormat="1" applyFont="1" applyFill="1" applyBorder="1" applyAlignment="1">
      <alignment horizontal="left" vertical="top" wrapText="1"/>
    </xf>
    <xf numFmtId="164" fontId="75" fillId="13" borderId="35" xfId="0" applyNumberFormat="1" applyFont="1" applyFill="1" applyBorder="1" applyAlignment="1">
      <alignment horizontal="left" vertical="top" wrapText="1"/>
    </xf>
    <xf numFmtId="164" fontId="66" fillId="13" borderId="24" xfId="0" applyNumberFormat="1" applyFont="1" applyFill="1" applyBorder="1" applyAlignment="1">
      <alignment horizontal="left" vertical="top" wrapText="1"/>
    </xf>
    <xf numFmtId="164" fontId="66" fillId="13" borderId="36" xfId="0" applyNumberFormat="1" applyFont="1" applyFill="1" applyBorder="1" applyAlignment="1">
      <alignment horizontal="left" vertical="top" wrapText="1"/>
    </xf>
    <xf numFmtId="164" fontId="66" fillId="13" borderId="37" xfId="0" applyNumberFormat="1" applyFont="1" applyFill="1" applyBorder="1" applyAlignment="1">
      <alignment horizontal="left" vertical="top" wrapText="1"/>
    </xf>
    <xf numFmtId="164" fontId="74" fillId="43" borderId="11" xfId="0" applyNumberFormat="1" applyFont="1" applyFill="1" applyBorder="1" applyAlignment="1">
      <alignment horizontal="center" vertical="top" wrapText="1"/>
    </xf>
    <xf numFmtId="0" fontId="2" fillId="45" borderId="32" xfId="0" applyFont="1" applyFill="1" applyBorder="1" applyAlignment="1">
      <alignment horizontal="left" vertical="top" wrapText="1"/>
    </xf>
    <xf numFmtId="0" fontId="2" fillId="45" borderId="0" xfId="0" applyFont="1" applyFill="1" applyBorder="1" applyAlignment="1">
      <alignment horizontal="left" vertical="top" wrapText="1"/>
    </xf>
    <xf numFmtId="0" fontId="2" fillId="45" borderId="29" xfId="0" applyFont="1" applyFill="1" applyBorder="1" applyAlignment="1">
      <alignment horizontal="left" vertical="top" wrapText="1"/>
    </xf>
    <xf numFmtId="0" fontId="74" fillId="39" borderId="31" xfId="0" applyFont="1" applyFill="1" applyBorder="1" applyAlignment="1">
      <alignment horizontal="left" vertical="top" wrapText="1"/>
    </xf>
    <xf numFmtId="0" fontId="74" fillId="39" borderId="26" xfId="0" applyFont="1" applyFill="1" applyBorder="1" applyAlignment="1">
      <alignment horizontal="left" vertical="top" wrapText="1"/>
    </xf>
    <xf numFmtId="0" fontId="89" fillId="39" borderId="11" xfId="0" applyFont="1" applyFill="1" applyBorder="1" applyAlignment="1">
      <alignment vertical="top" wrapText="1"/>
    </xf>
    <xf numFmtId="9" fontId="4" fillId="13" borderId="10" xfId="0" applyNumberFormat="1" applyFont="1" applyFill="1" applyBorder="1" applyAlignment="1">
      <alignment horizontal="left" vertical="top" wrapText="1"/>
    </xf>
    <xf numFmtId="0" fontId="4" fillId="13" borderId="10" xfId="0" applyFont="1" applyFill="1" applyBorder="1" applyAlignment="1">
      <alignment horizontal="left" vertical="top" wrapText="1"/>
    </xf>
    <xf numFmtId="0" fontId="4" fillId="2" borderId="33" xfId="0" applyFont="1" applyFill="1" applyBorder="1" applyAlignment="1">
      <alignment horizontal="left" vertical="top" wrapText="1"/>
    </xf>
    <xf numFmtId="0" fontId="4" fillId="2" borderId="38" xfId="0" applyFont="1" applyFill="1" applyBorder="1" applyAlignment="1">
      <alignment horizontal="left" vertical="top" wrapText="1"/>
    </xf>
    <xf numFmtId="0" fontId="4" fillId="2" borderId="18" xfId="0" applyFont="1" applyFill="1" applyBorder="1" applyAlignment="1">
      <alignment horizontal="left" vertical="top" wrapText="1"/>
    </xf>
    <xf numFmtId="0" fontId="4" fillId="13" borderId="39" xfId="0" applyFont="1" applyFill="1" applyBorder="1" applyAlignment="1">
      <alignment horizontal="left" vertical="top" wrapText="1"/>
    </xf>
    <xf numFmtId="0" fontId="4" fillId="13" borderId="40" xfId="0" applyFont="1" applyFill="1" applyBorder="1" applyAlignment="1">
      <alignment horizontal="left" vertical="top" wrapText="1"/>
    </xf>
    <xf numFmtId="0" fontId="4" fillId="13" borderId="41" xfId="0" applyFont="1" applyFill="1" applyBorder="1" applyAlignment="1">
      <alignment horizontal="left" vertical="top" wrapText="1"/>
    </xf>
    <xf numFmtId="0" fontId="2" fillId="13" borderId="31" xfId="0" applyFont="1" applyFill="1" applyBorder="1" applyAlignment="1">
      <alignment horizontal="center" vertical="top" wrapText="1"/>
    </xf>
    <xf numFmtId="0" fontId="2" fillId="13" borderId="26" xfId="0" applyFont="1" applyFill="1" applyBorder="1" applyAlignment="1">
      <alignment horizontal="center" vertical="top" wrapText="1"/>
    </xf>
    <xf numFmtId="0" fontId="2" fillId="13" borderId="11" xfId="0" applyFont="1" applyFill="1" applyBorder="1" applyAlignment="1">
      <alignment horizontal="center" vertical="top" wrapText="1"/>
    </xf>
    <xf numFmtId="0" fontId="2" fillId="0" borderId="42" xfId="0" applyFont="1" applyFill="1" applyBorder="1" applyAlignment="1">
      <alignment horizontal="left" vertical="top"/>
    </xf>
    <xf numFmtId="0" fontId="2" fillId="0" borderId="10" xfId="0" applyFont="1" applyFill="1" applyBorder="1" applyAlignment="1">
      <alignment horizontal="left" vertical="top"/>
    </xf>
    <xf numFmtId="0" fontId="2" fillId="0" borderId="31" xfId="0" applyFont="1" applyFill="1" applyBorder="1" applyAlignment="1">
      <alignment horizontal="left" vertical="top"/>
    </xf>
    <xf numFmtId="0" fontId="2" fillId="0" borderId="28" xfId="0" applyFont="1" applyFill="1" applyBorder="1" applyAlignment="1">
      <alignment horizontal="left" vertical="top"/>
    </xf>
    <xf numFmtId="0" fontId="2" fillId="13" borderId="10" xfId="0" applyFont="1" applyFill="1" applyBorder="1" applyAlignment="1">
      <alignment horizontal="center" vertical="top" wrapText="1"/>
    </xf>
    <xf numFmtId="0" fontId="2" fillId="13" borderId="10" xfId="0" applyFont="1" applyFill="1" applyBorder="1" applyAlignment="1">
      <alignment horizontal="left" vertical="top" wrapText="1"/>
    </xf>
    <xf numFmtId="164" fontId="2" fillId="38" borderId="10" xfId="0" applyNumberFormat="1" applyFont="1" applyFill="1" applyBorder="1" applyAlignment="1">
      <alignment horizontal="center" vertical="center"/>
    </xf>
    <xf numFmtId="0" fontId="2" fillId="38" borderId="10" xfId="0" applyFont="1" applyFill="1" applyBorder="1" applyAlignment="1">
      <alignment horizontal="center" vertical="center" wrapText="1"/>
    </xf>
    <xf numFmtId="164" fontId="45" fillId="38" borderId="31" xfId="0" applyNumberFormat="1" applyFont="1" applyFill="1" applyBorder="1" applyAlignment="1">
      <alignment horizontal="center"/>
    </xf>
    <xf numFmtId="164" fontId="45" fillId="38" borderId="26" xfId="0" applyNumberFormat="1" applyFont="1" applyFill="1" applyBorder="1" applyAlignment="1">
      <alignment horizontal="center"/>
    </xf>
    <xf numFmtId="164" fontId="45" fillId="38" borderId="11" xfId="0" applyNumberFormat="1" applyFont="1" applyFill="1" applyBorder="1" applyAlignment="1">
      <alignment horizontal="center"/>
    </xf>
    <xf numFmtId="0" fontId="67" fillId="46" borderId="12" xfId="0" applyFont="1" applyFill="1" applyBorder="1" applyAlignment="1">
      <alignment horizontal="left" vertical="center" wrapText="1"/>
    </xf>
    <xf numFmtId="0" fontId="67" fillId="46" borderId="15" xfId="0" applyFont="1" applyFill="1" applyBorder="1" applyAlignment="1">
      <alignment horizontal="left" vertical="center" wrapText="1"/>
    </xf>
    <xf numFmtId="0" fontId="67" fillId="46" borderId="20" xfId="0" applyFont="1" applyFill="1" applyBorder="1" applyAlignment="1">
      <alignment horizontal="left" vertical="center" wrapText="1"/>
    </xf>
    <xf numFmtId="164" fontId="75" fillId="0" borderId="12" xfId="0" applyNumberFormat="1" applyFont="1" applyBorder="1" applyAlignment="1">
      <alignment horizontal="right" vertical="center"/>
    </xf>
    <xf numFmtId="164" fontId="75" fillId="0" borderId="15" xfId="0" applyNumberFormat="1" applyFont="1" applyBorder="1" applyAlignment="1">
      <alignment horizontal="right" vertical="center"/>
    </xf>
    <xf numFmtId="164" fontId="75" fillId="0" borderId="20" xfId="0" applyNumberFormat="1" applyFont="1" applyBorder="1" applyAlignment="1">
      <alignment horizontal="right" vertical="center"/>
    </xf>
    <xf numFmtId="0" fontId="46" fillId="47" borderId="43" xfId="0" applyFont="1" applyFill="1" applyBorder="1" applyAlignment="1">
      <alignment horizontal="left" vertical="top" wrapText="1"/>
    </xf>
    <xf numFmtId="0" fontId="46" fillId="47" borderId="44" xfId="0" applyFont="1" applyFill="1" applyBorder="1" applyAlignment="1">
      <alignment horizontal="left" vertical="top" wrapText="1"/>
    </xf>
    <xf numFmtId="0" fontId="46" fillId="47" borderId="45" xfId="0" applyFont="1" applyFill="1" applyBorder="1" applyAlignment="1">
      <alignment horizontal="left" vertical="top" wrapText="1"/>
    </xf>
    <xf numFmtId="0" fontId="46" fillId="47" borderId="46" xfId="0" applyFont="1" applyFill="1" applyBorder="1" applyAlignment="1">
      <alignment horizontal="left" vertical="top" wrapText="1"/>
    </xf>
    <xf numFmtId="0" fontId="46" fillId="47" borderId="47" xfId="0" applyFont="1" applyFill="1" applyBorder="1" applyAlignment="1">
      <alignment horizontal="left" vertical="top" wrapText="1"/>
    </xf>
    <xf numFmtId="0" fontId="46" fillId="47" borderId="19" xfId="0" applyFont="1" applyFill="1" applyBorder="1" applyAlignment="1">
      <alignment horizontal="left" vertical="top" wrapText="1"/>
    </xf>
    <xf numFmtId="0" fontId="67" fillId="46" borderId="43" xfId="0" applyFont="1" applyFill="1" applyBorder="1" applyAlignment="1">
      <alignment horizontal="left" vertical="center" wrapText="1"/>
    </xf>
    <xf numFmtId="0" fontId="67" fillId="46" borderId="32" xfId="0" applyFont="1" applyFill="1" applyBorder="1" applyAlignment="1">
      <alignment horizontal="left" vertical="center" wrapText="1"/>
    </xf>
    <xf numFmtId="0" fontId="0" fillId="0" borderId="12" xfId="0" applyBorder="1" applyAlignment="1">
      <alignment horizontal="center"/>
    </xf>
    <xf numFmtId="0" fontId="0" fillId="0" borderId="15" xfId="0" applyBorder="1" applyAlignment="1">
      <alignment horizontal="center"/>
    </xf>
    <xf numFmtId="0" fontId="0" fillId="0" borderId="20" xfId="0" applyBorder="1" applyAlignment="1">
      <alignment horizontal="center"/>
    </xf>
    <xf numFmtId="0" fontId="67" fillId="46" borderId="48" xfId="0" applyFont="1" applyFill="1" applyBorder="1" applyAlignment="1">
      <alignment horizontal="left" vertical="center" wrapText="1"/>
    </xf>
    <xf numFmtId="0" fontId="67" fillId="0" borderId="40" xfId="0" applyFont="1" applyFill="1" applyBorder="1" applyAlignment="1">
      <alignment horizontal="left" vertical="center" wrapText="1"/>
    </xf>
    <xf numFmtId="0" fontId="67" fillId="0" borderId="21" xfId="0" applyFont="1" applyFill="1" applyBorder="1" applyAlignment="1">
      <alignment horizontal="left" vertical="center" wrapText="1"/>
    </xf>
    <xf numFmtId="0" fontId="67" fillId="0" borderId="0" xfId="0" applyFont="1" applyFill="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6" tint="-0.24997000396251678"/>
    <pageSetUpPr fitToPage="1"/>
  </sheetPr>
  <dimension ref="A1:R23"/>
  <sheetViews>
    <sheetView tabSelected="1" zoomScale="91" zoomScaleNormal="91" zoomScalePageLayoutView="0" workbookViewId="0" topLeftCell="A11">
      <selection activeCell="Q18" sqref="Q18"/>
    </sheetView>
  </sheetViews>
  <sheetFormatPr defaultColWidth="11.421875" defaultRowHeight="15"/>
  <cols>
    <col min="1" max="1" width="25.00390625" style="39" customWidth="1"/>
    <col min="2" max="2" width="21.421875" style="48" customWidth="1"/>
    <col min="3" max="3" width="5.8515625" style="48" customWidth="1"/>
    <col min="4" max="4" width="5.7109375" style="48" customWidth="1"/>
    <col min="5" max="5" width="5.57421875" style="44" customWidth="1"/>
    <col min="6" max="6" width="6.140625" style="55" hidden="1" customWidth="1"/>
    <col min="7" max="8" width="5.421875" style="55" customWidth="1"/>
    <col min="9" max="9" width="13.57421875" style="44" customWidth="1"/>
    <col min="10" max="10" width="14.00390625" style="40" customWidth="1"/>
    <col min="11" max="11" width="9.8515625" style="41" customWidth="1"/>
    <col min="12" max="12" width="11.421875" style="53" customWidth="1"/>
    <col min="13" max="13" width="6.140625" style="42" customWidth="1"/>
    <col min="14" max="14" width="10.8515625" style="42" customWidth="1"/>
    <col min="15" max="15" width="7.28125" style="42" customWidth="1"/>
    <col min="16" max="16" width="11.7109375" style="42" customWidth="1"/>
    <col min="17" max="17" width="12.57421875" style="43" bestFit="1" customWidth="1"/>
    <col min="18" max="18" width="11.421875" style="49" customWidth="1"/>
    <col min="19" max="16384" width="11.421875" style="43" customWidth="1"/>
  </cols>
  <sheetData>
    <row r="1" ht="18.75">
      <c r="A1" s="54" t="s">
        <v>155</v>
      </c>
    </row>
    <row r="2" ht="9.75" customHeight="1" thickBot="1"/>
    <row r="3" spans="1:18" ht="69" customHeight="1">
      <c r="A3" s="231" t="s">
        <v>0</v>
      </c>
      <c r="B3" s="45" t="s">
        <v>1</v>
      </c>
      <c r="C3" s="233" t="s">
        <v>2</v>
      </c>
      <c r="D3" s="234"/>
      <c r="E3" s="234"/>
      <c r="F3" s="235"/>
      <c r="G3" s="144" t="s">
        <v>3</v>
      </c>
      <c r="H3" s="45" t="s">
        <v>4</v>
      </c>
      <c r="I3" s="144" t="s">
        <v>5</v>
      </c>
      <c r="J3" s="45" t="s">
        <v>6</v>
      </c>
      <c r="K3" s="46" t="s">
        <v>24</v>
      </c>
      <c r="L3" s="46" t="s">
        <v>88</v>
      </c>
      <c r="M3" s="123" t="s">
        <v>89</v>
      </c>
      <c r="N3" s="47" t="s">
        <v>7</v>
      </c>
      <c r="O3" s="157"/>
      <c r="P3" s="43"/>
      <c r="R3" s="43"/>
    </row>
    <row r="4" spans="1:16" ht="18" customHeight="1">
      <c r="A4" s="232"/>
      <c r="B4" s="225" t="s">
        <v>8</v>
      </c>
      <c r="C4" s="226"/>
      <c r="D4" s="226"/>
      <c r="E4" s="226"/>
      <c r="F4" s="226"/>
      <c r="G4" s="226"/>
      <c r="H4" s="236"/>
      <c r="I4" s="225" t="s">
        <v>9</v>
      </c>
      <c r="J4" s="226"/>
      <c r="K4" s="236"/>
      <c r="L4" s="225" t="s">
        <v>10</v>
      </c>
      <c r="M4" s="226"/>
      <c r="N4" s="226"/>
      <c r="O4" s="226"/>
      <c r="P4" s="227"/>
    </row>
    <row r="5" spans="1:18" s="174" customFormat="1" ht="30.75" customHeight="1">
      <c r="A5" s="228" t="s">
        <v>48</v>
      </c>
      <c r="B5" s="229"/>
      <c r="C5" s="229"/>
      <c r="D5" s="229"/>
      <c r="E5" s="229"/>
      <c r="F5" s="229"/>
      <c r="G5" s="229"/>
      <c r="H5" s="229"/>
      <c r="I5" s="229"/>
      <c r="J5" s="229"/>
      <c r="K5" s="229"/>
      <c r="L5" s="229"/>
      <c r="M5" s="229"/>
      <c r="N5" s="229"/>
      <c r="O5" s="229"/>
      <c r="P5" s="230"/>
      <c r="R5" s="175"/>
    </row>
    <row r="6" spans="1:18" s="176" customFormat="1" ht="12">
      <c r="A6" s="240" t="s">
        <v>22</v>
      </c>
      <c r="B6" s="241"/>
      <c r="C6" s="241"/>
      <c r="D6" s="241"/>
      <c r="E6" s="241"/>
      <c r="F6" s="241"/>
      <c r="G6" s="241"/>
      <c r="H6" s="241"/>
      <c r="I6" s="241"/>
      <c r="J6" s="241"/>
      <c r="K6" s="241"/>
      <c r="L6" s="241"/>
      <c r="M6" s="241"/>
      <c r="N6" s="241"/>
      <c r="O6" s="241"/>
      <c r="P6" s="242"/>
      <c r="R6" s="177"/>
    </row>
    <row r="7" spans="1:15" s="178" customFormat="1" ht="12">
      <c r="A7" s="172" t="s">
        <v>18</v>
      </c>
      <c r="B7" s="173" t="s">
        <v>19</v>
      </c>
      <c r="C7" s="259" t="s">
        <v>17</v>
      </c>
      <c r="D7" s="259"/>
      <c r="E7" s="259"/>
      <c r="F7" s="259"/>
      <c r="G7" s="259"/>
      <c r="H7" s="258" t="s">
        <v>139</v>
      </c>
      <c r="I7" s="258"/>
      <c r="J7" s="258"/>
      <c r="K7" s="251" t="s">
        <v>20</v>
      </c>
      <c r="L7" s="252"/>
      <c r="M7" s="252"/>
      <c r="N7" s="253"/>
      <c r="O7" s="158"/>
    </row>
    <row r="8" spans="1:15" s="178" customFormat="1" ht="54" customHeight="1">
      <c r="A8" s="179" t="s">
        <v>141</v>
      </c>
      <c r="B8" s="180">
        <v>0.497</v>
      </c>
      <c r="C8" s="243">
        <v>0.6</v>
      </c>
      <c r="D8" s="244"/>
      <c r="E8" s="244"/>
      <c r="F8" s="244"/>
      <c r="G8" s="244"/>
      <c r="H8" s="243">
        <v>0.6</v>
      </c>
      <c r="I8" s="244"/>
      <c r="J8" s="244"/>
      <c r="K8" s="248" t="s">
        <v>142</v>
      </c>
      <c r="L8" s="249"/>
      <c r="M8" s="249"/>
      <c r="N8" s="250"/>
      <c r="O8" s="159"/>
    </row>
    <row r="9" spans="1:18" s="41" customFormat="1" ht="12">
      <c r="A9" s="181" t="s">
        <v>134</v>
      </c>
      <c r="B9" s="182"/>
      <c r="C9" s="182"/>
      <c r="D9" s="182"/>
      <c r="E9" s="145"/>
      <c r="F9" s="146"/>
      <c r="G9" s="146"/>
      <c r="H9" s="146"/>
      <c r="I9" s="145"/>
      <c r="J9" s="147"/>
      <c r="K9" s="147"/>
      <c r="L9" s="183"/>
      <c r="M9" s="148"/>
      <c r="N9" s="148"/>
      <c r="O9" s="148"/>
      <c r="P9" s="149"/>
      <c r="R9" s="167"/>
    </row>
    <row r="10" spans="1:18" s="41" customFormat="1" ht="23.25" customHeight="1">
      <c r="A10" s="254" t="s">
        <v>135</v>
      </c>
      <c r="B10" s="255"/>
      <c r="C10" s="255"/>
      <c r="D10" s="255"/>
      <c r="E10" s="255"/>
      <c r="F10" s="255"/>
      <c r="G10" s="255"/>
      <c r="H10" s="255"/>
      <c r="I10" s="255"/>
      <c r="J10" s="255"/>
      <c r="K10" s="255"/>
      <c r="L10" s="255"/>
      <c r="M10" s="255"/>
      <c r="N10" s="255"/>
      <c r="O10" s="256"/>
      <c r="P10" s="257"/>
      <c r="R10" s="167"/>
    </row>
    <row r="11" spans="1:16" s="41" customFormat="1" ht="23.25" customHeight="1" thickBot="1">
      <c r="A11" s="186"/>
      <c r="B11" s="187"/>
      <c r="C11" s="188" t="s">
        <v>144</v>
      </c>
      <c r="D11" s="188" t="s">
        <v>145</v>
      </c>
      <c r="E11" s="188" t="s">
        <v>146</v>
      </c>
      <c r="F11" s="184"/>
      <c r="G11" s="184"/>
      <c r="H11" s="184"/>
      <c r="I11" s="184"/>
      <c r="J11" s="184"/>
      <c r="K11" s="184"/>
      <c r="L11" s="185"/>
      <c r="M11" s="185"/>
      <c r="N11" s="161"/>
      <c r="P11" s="167"/>
    </row>
    <row r="12" spans="1:16" s="41" customFormat="1" ht="84.75" customHeight="1" thickBot="1">
      <c r="A12" s="189" t="s">
        <v>147</v>
      </c>
      <c r="B12" s="153" t="s">
        <v>148</v>
      </c>
      <c r="C12" s="154"/>
      <c r="D12" s="154" t="s">
        <v>11</v>
      </c>
      <c r="E12" s="154" t="s">
        <v>11</v>
      </c>
      <c r="F12" s="50" t="s">
        <v>133</v>
      </c>
      <c r="G12" s="50" t="s">
        <v>156</v>
      </c>
      <c r="H12" s="199" t="s">
        <v>152</v>
      </c>
      <c r="I12" s="190" t="s">
        <v>12</v>
      </c>
      <c r="J12" s="190" t="s">
        <v>158</v>
      </c>
      <c r="K12" s="190" t="s">
        <v>143</v>
      </c>
      <c r="L12" s="155">
        <v>19262.65</v>
      </c>
      <c r="M12" s="155">
        <v>0</v>
      </c>
      <c r="N12" s="160" t="s">
        <v>157</v>
      </c>
      <c r="P12" s="167"/>
    </row>
    <row r="13" spans="1:18" s="192" customFormat="1" ht="20.25" customHeight="1" thickBot="1">
      <c r="A13" s="191" t="s">
        <v>136</v>
      </c>
      <c r="B13" s="162"/>
      <c r="C13" s="162"/>
      <c r="D13" s="162"/>
      <c r="E13" s="162"/>
      <c r="F13" s="162"/>
      <c r="G13" s="162"/>
      <c r="H13" s="162"/>
      <c r="I13" s="162"/>
      <c r="J13" s="162"/>
      <c r="K13" s="162"/>
      <c r="L13" s="209">
        <v>19262.65</v>
      </c>
      <c r="M13" s="168">
        <v>0</v>
      </c>
      <c r="N13" s="169"/>
      <c r="O13" s="168"/>
      <c r="P13" s="169"/>
      <c r="R13" s="193"/>
    </row>
    <row r="14" spans="1:18" s="41" customFormat="1" ht="20.25" customHeight="1" thickBot="1">
      <c r="A14" s="237" t="s">
        <v>137</v>
      </c>
      <c r="B14" s="238"/>
      <c r="C14" s="238"/>
      <c r="D14" s="238"/>
      <c r="E14" s="238"/>
      <c r="F14" s="238"/>
      <c r="G14" s="238"/>
      <c r="H14" s="238"/>
      <c r="I14" s="238"/>
      <c r="J14" s="238"/>
      <c r="K14" s="238"/>
      <c r="L14" s="238"/>
      <c r="M14" s="238"/>
      <c r="N14" s="238"/>
      <c r="O14" s="239"/>
      <c r="P14" s="151"/>
      <c r="R14" s="167"/>
    </row>
    <row r="15" spans="1:18" s="41" customFormat="1" ht="18.75" customHeight="1" hidden="1" thickBot="1">
      <c r="A15" s="237"/>
      <c r="B15" s="238"/>
      <c r="C15" s="238"/>
      <c r="D15" s="238"/>
      <c r="E15" s="238"/>
      <c r="F15" s="238"/>
      <c r="G15" s="238"/>
      <c r="H15" s="238"/>
      <c r="I15" s="238"/>
      <c r="J15" s="238"/>
      <c r="K15" s="238"/>
      <c r="L15" s="238"/>
      <c r="M15" s="238"/>
      <c r="N15" s="238"/>
      <c r="O15" s="239"/>
      <c r="P15" s="151"/>
      <c r="R15" s="167"/>
    </row>
    <row r="16" spans="1:18" s="41" customFormat="1" ht="39.75" customHeight="1" hidden="1" thickBot="1">
      <c r="A16" s="237"/>
      <c r="B16" s="238"/>
      <c r="C16" s="238"/>
      <c r="D16" s="238"/>
      <c r="E16" s="238"/>
      <c r="F16" s="238"/>
      <c r="G16" s="238"/>
      <c r="H16" s="238"/>
      <c r="I16" s="238"/>
      <c r="J16" s="238"/>
      <c r="K16" s="238"/>
      <c r="L16" s="238"/>
      <c r="M16" s="238"/>
      <c r="N16" s="238"/>
      <c r="O16" s="239"/>
      <c r="P16" s="151"/>
      <c r="R16" s="167"/>
    </row>
    <row r="17" spans="1:18" s="41" customFormat="1" ht="0.75" customHeight="1" hidden="1" thickBot="1">
      <c r="A17" s="237"/>
      <c r="B17" s="238"/>
      <c r="C17" s="238"/>
      <c r="D17" s="238"/>
      <c r="E17" s="238"/>
      <c r="F17" s="238"/>
      <c r="G17" s="238"/>
      <c r="H17" s="238"/>
      <c r="I17" s="238"/>
      <c r="J17" s="238"/>
      <c r="K17" s="238"/>
      <c r="L17" s="238"/>
      <c r="M17" s="238"/>
      <c r="N17" s="238"/>
      <c r="O17" s="239"/>
      <c r="P17" s="151"/>
      <c r="R17" s="167"/>
    </row>
    <row r="18" spans="1:16" s="41" customFormat="1" ht="78" customHeight="1" thickBot="1">
      <c r="A18" s="245" t="s">
        <v>154</v>
      </c>
      <c r="B18" s="194" t="s">
        <v>140</v>
      </c>
      <c r="C18" s="171"/>
      <c r="D18" s="171"/>
      <c r="E18" s="156" t="s">
        <v>11</v>
      </c>
      <c r="F18" s="50" t="s">
        <v>133</v>
      </c>
      <c r="G18" s="50" t="s">
        <v>151</v>
      </c>
      <c r="H18" s="150" t="s">
        <v>149</v>
      </c>
      <c r="I18" s="50" t="s">
        <v>12</v>
      </c>
      <c r="J18" s="51" t="s">
        <v>150</v>
      </c>
      <c r="K18" s="152" t="s">
        <v>143</v>
      </c>
      <c r="L18" s="152">
        <v>5000</v>
      </c>
      <c r="M18" s="51">
        <v>0</v>
      </c>
      <c r="N18" s="52"/>
      <c r="O18" s="201"/>
      <c r="P18" s="52"/>
    </row>
    <row r="19" spans="1:18" s="195" customFormat="1" ht="54.75" customHeight="1" thickBot="1">
      <c r="A19" s="246"/>
      <c r="B19" s="197"/>
      <c r="C19" s="198"/>
      <c r="D19" s="198"/>
      <c r="E19" s="204"/>
      <c r="F19" s="205"/>
      <c r="G19" s="205"/>
      <c r="H19" s="205"/>
      <c r="I19" s="204"/>
      <c r="J19" s="206"/>
      <c r="K19" s="206"/>
      <c r="L19" s="207"/>
      <c r="M19" s="208">
        <v>0</v>
      </c>
      <c r="N19" s="202"/>
      <c r="O19" s="202"/>
      <c r="P19" s="202"/>
      <c r="R19" s="196"/>
    </row>
    <row r="20" spans="1:18" s="41" customFormat="1" ht="0.75" customHeight="1" thickBot="1">
      <c r="A20" s="246"/>
      <c r="B20" s="197"/>
      <c r="C20" s="198"/>
      <c r="D20" s="198"/>
      <c r="E20" s="163"/>
      <c r="F20" s="164"/>
      <c r="G20" s="164"/>
      <c r="H20" s="164"/>
      <c r="I20" s="163"/>
      <c r="J20" s="165"/>
      <c r="K20" s="165"/>
      <c r="L20" s="200">
        <v>43525.3</v>
      </c>
      <c r="M20" s="166">
        <f>M19</f>
        <v>0</v>
      </c>
      <c r="N20" s="203"/>
      <c r="O20" s="203"/>
      <c r="P20" s="203"/>
      <c r="R20" s="167"/>
    </row>
    <row r="21" spans="1:18" s="41" customFormat="1" ht="52.5" customHeight="1" hidden="1" thickBot="1">
      <c r="A21" s="247"/>
      <c r="B21" s="48"/>
      <c r="C21" s="48"/>
      <c r="D21" s="48"/>
      <c r="E21" s="44"/>
      <c r="F21" s="55"/>
      <c r="G21" s="55"/>
      <c r="H21" s="55"/>
      <c r="I21" s="44"/>
      <c r="J21" s="40"/>
      <c r="L21" s="53"/>
      <c r="M21" s="42"/>
      <c r="N21" s="42"/>
      <c r="O21" s="42"/>
      <c r="P21" s="42"/>
      <c r="R21" s="167"/>
    </row>
    <row r="22" spans="1:18" s="41" customFormat="1" ht="18" customHeight="1" thickBot="1">
      <c r="A22" s="170" t="s">
        <v>138</v>
      </c>
      <c r="B22" s="210"/>
      <c r="C22" s="210"/>
      <c r="D22" s="210"/>
      <c r="E22" s="211"/>
      <c r="F22" s="212"/>
      <c r="G22" s="212"/>
      <c r="H22" s="212"/>
      <c r="I22" s="211"/>
      <c r="J22" s="213"/>
      <c r="K22" s="214"/>
      <c r="L22" s="215">
        <v>5000</v>
      </c>
      <c r="M22" s="216"/>
      <c r="N22" s="216"/>
      <c r="O22" s="216"/>
      <c r="P22" s="216"/>
      <c r="R22" s="167"/>
    </row>
    <row r="23" spans="1:18" s="174" customFormat="1" ht="23.25" customHeight="1" thickBot="1">
      <c r="A23" s="217" t="s">
        <v>153</v>
      </c>
      <c r="B23" s="218"/>
      <c r="C23" s="218"/>
      <c r="D23" s="218"/>
      <c r="E23" s="219"/>
      <c r="F23" s="220"/>
      <c r="G23" s="220"/>
      <c r="H23" s="220"/>
      <c r="I23" s="219"/>
      <c r="J23" s="221"/>
      <c r="K23" s="222"/>
      <c r="L23" s="223">
        <v>24262.65</v>
      </c>
      <c r="M23" s="224"/>
      <c r="N23" s="224"/>
      <c r="O23" s="224"/>
      <c r="P23" s="224"/>
      <c r="R23" s="175"/>
    </row>
  </sheetData>
  <sheetProtection/>
  <mergeCells count="16">
    <mergeCell ref="A14:O17"/>
    <mergeCell ref="A6:P6"/>
    <mergeCell ref="H8:J8"/>
    <mergeCell ref="A18:A21"/>
    <mergeCell ref="K8:N8"/>
    <mergeCell ref="K7:N7"/>
    <mergeCell ref="C8:G8"/>
    <mergeCell ref="A10:P10"/>
    <mergeCell ref="H7:J7"/>
    <mergeCell ref="C7:G7"/>
    <mergeCell ref="L4:P4"/>
    <mergeCell ref="A5:P5"/>
    <mergeCell ref="A3:A4"/>
    <mergeCell ref="C3:F3"/>
    <mergeCell ref="B4:H4"/>
    <mergeCell ref="I4:K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xl/worksheets/sheet2.xml><?xml version="1.0" encoding="utf-8"?>
<worksheet xmlns="http://schemas.openxmlformats.org/spreadsheetml/2006/main" xmlns:r="http://schemas.openxmlformats.org/officeDocument/2006/relationships">
  <dimension ref="A2:E23"/>
  <sheetViews>
    <sheetView zoomScale="92" zoomScaleNormal="92" zoomScalePageLayoutView="0" workbookViewId="0" topLeftCell="A10">
      <selection activeCell="G17" sqref="G17"/>
    </sheetView>
  </sheetViews>
  <sheetFormatPr defaultColWidth="11.421875" defaultRowHeight="15"/>
  <cols>
    <col min="1" max="1" width="25.7109375" style="4" customWidth="1"/>
    <col min="2" max="2" width="19.140625" style="2" customWidth="1"/>
    <col min="3" max="3" width="17.8515625" style="2" customWidth="1"/>
    <col min="4" max="4" width="15.8515625" style="2" customWidth="1"/>
    <col min="5" max="5" width="17.7109375" style="2" customWidth="1"/>
  </cols>
  <sheetData>
    <row r="2" ht="30">
      <c r="A2" s="5" t="s">
        <v>132</v>
      </c>
    </row>
    <row r="4" spans="1:5" s="16" customFormat="1" ht="15.75">
      <c r="A4" s="15" t="s">
        <v>25</v>
      </c>
      <c r="B4" s="17" t="s">
        <v>24</v>
      </c>
      <c r="C4" s="17" t="s">
        <v>88</v>
      </c>
      <c r="D4" s="17" t="s">
        <v>89</v>
      </c>
      <c r="E4" s="17" t="s">
        <v>7</v>
      </c>
    </row>
    <row r="5" spans="1:5" ht="18" customHeight="1">
      <c r="A5" s="31" t="s">
        <v>28</v>
      </c>
      <c r="B5" s="32" t="e">
        <f>Global!#REF!</f>
        <v>#REF!</v>
      </c>
      <c r="C5" s="32" t="e">
        <f>Global!#REF!+Global!#REF!+Global!#REF!</f>
        <v>#REF!</v>
      </c>
      <c r="D5" s="32" t="e">
        <f>Global!#REF!+Global!#REF!+Global!#REF!</f>
        <v>#REF!</v>
      </c>
      <c r="E5" s="32" t="e">
        <f>B5+C5+D5</f>
        <v>#REF!</v>
      </c>
    </row>
    <row r="6" spans="1:5" ht="15">
      <c r="A6" s="31" t="s">
        <v>14</v>
      </c>
      <c r="B6" s="32" t="e">
        <f>Global!#REF!</f>
        <v>#REF!</v>
      </c>
      <c r="C6" s="32" t="e">
        <f>Global!#REF!</f>
        <v>#REF!</v>
      </c>
      <c r="D6" s="32" t="e">
        <f>Global!#REF!</f>
        <v>#REF!</v>
      </c>
      <c r="E6" s="32" t="e">
        <f aca="true" t="shared" si="0" ref="E6:E13">B6+C6+D6</f>
        <v>#REF!</v>
      </c>
    </row>
    <row r="7" spans="1:5" ht="15">
      <c r="A7" s="31" t="s">
        <v>15</v>
      </c>
      <c r="B7" s="32" t="e">
        <f>Global!#REF!</f>
        <v>#REF!</v>
      </c>
      <c r="C7" s="32" t="e">
        <f>Global!#REF!</f>
        <v>#REF!</v>
      </c>
      <c r="D7" s="32" t="e">
        <f>Global!#REF!</f>
        <v>#REF!</v>
      </c>
      <c r="E7" s="32" t="e">
        <f t="shared" si="0"/>
        <v>#REF!</v>
      </c>
    </row>
    <row r="8" spans="1:5" ht="15">
      <c r="A8" s="31" t="s">
        <v>43</v>
      </c>
      <c r="B8" s="32" t="e">
        <f>Global!#REF!</f>
        <v>#REF!</v>
      </c>
      <c r="C8" s="32" t="e">
        <f>Global!#REF!</f>
        <v>#REF!</v>
      </c>
      <c r="D8" s="32" t="e">
        <f>Global!#REF!</f>
        <v>#REF!</v>
      </c>
      <c r="E8" s="32" t="e">
        <f t="shared" si="0"/>
        <v>#REF!</v>
      </c>
    </row>
    <row r="9" spans="1:5" ht="26.25" customHeight="1">
      <c r="A9" s="31" t="s">
        <v>30</v>
      </c>
      <c r="B9" s="32" t="e">
        <f>Global!#REF!</f>
        <v>#REF!</v>
      </c>
      <c r="C9" s="32" t="e">
        <f>Global!#REF!</f>
        <v>#REF!</v>
      </c>
      <c r="D9" s="32" t="e">
        <f>Global!#REF!</f>
        <v>#REF!</v>
      </c>
      <c r="E9" s="32" t="e">
        <f t="shared" si="0"/>
        <v>#REF!</v>
      </c>
    </row>
    <row r="10" spans="1:5" ht="27" customHeight="1">
      <c r="A10" s="31" t="s">
        <v>130</v>
      </c>
      <c r="B10" s="32" t="e">
        <f>Global!#REF!</f>
        <v>#REF!</v>
      </c>
      <c r="C10" s="32" t="e">
        <f>Global!#REF!</f>
        <v>#REF!</v>
      </c>
      <c r="D10" s="32" t="e">
        <f>Global!#REF!</f>
        <v>#REF!</v>
      </c>
      <c r="E10" s="32" t="e">
        <f t="shared" si="0"/>
        <v>#REF!</v>
      </c>
    </row>
    <row r="11" spans="1:5" ht="27" customHeight="1">
      <c r="A11" s="31" t="s">
        <v>131</v>
      </c>
      <c r="B11" s="32" t="e">
        <f>+Global!#REF!</f>
        <v>#REF!</v>
      </c>
      <c r="C11" s="32" t="e">
        <f>+Global!#REF!</f>
        <v>#REF!</v>
      </c>
      <c r="D11" s="32" t="e">
        <f>+Global!#REF!</f>
        <v>#REF!</v>
      </c>
      <c r="E11" s="32" t="e">
        <f t="shared" si="0"/>
        <v>#REF!</v>
      </c>
    </row>
    <row r="12" spans="1:5" ht="32.25" customHeight="1">
      <c r="A12" s="31" t="s">
        <v>32</v>
      </c>
      <c r="B12" s="32" t="e">
        <f>Global!#REF!</f>
        <v>#REF!</v>
      </c>
      <c r="C12" s="32" t="e">
        <f>Global!#REF!</f>
        <v>#REF!</v>
      </c>
      <c r="D12" s="32" t="e">
        <f>Global!#REF!</f>
        <v>#REF!</v>
      </c>
      <c r="E12" s="32" t="e">
        <f t="shared" si="0"/>
        <v>#REF!</v>
      </c>
    </row>
    <row r="13" spans="1:5" ht="15">
      <c r="A13" s="31" t="s">
        <v>34</v>
      </c>
      <c r="B13" s="32" t="e">
        <f>Global!#REF!</f>
        <v>#REF!</v>
      </c>
      <c r="C13" s="32" t="e">
        <f>Global!#REF!</f>
        <v>#REF!</v>
      </c>
      <c r="D13" s="32" t="e">
        <f>Global!#REF!</f>
        <v>#REF!</v>
      </c>
      <c r="E13" s="32" t="e">
        <f t="shared" si="0"/>
        <v>#REF!</v>
      </c>
    </row>
    <row r="14" spans="1:5" ht="30">
      <c r="A14" s="35" t="s">
        <v>13</v>
      </c>
      <c r="B14" s="7" t="e">
        <f>SUM(B5:B13)</f>
        <v>#REF!</v>
      </c>
      <c r="C14" s="7" t="e">
        <f>SUM(C5:C13)</f>
        <v>#REF!</v>
      </c>
      <c r="D14" s="7" t="e">
        <f>SUM(D5:D13)</f>
        <v>#REF!</v>
      </c>
      <c r="E14" s="7" t="e">
        <f>SUM(E5:E13)</f>
        <v>#REF!</v>
      </c>
    </row>
    <row r="15" spans="1:5" ht="6.75" customHeight="1">
      <c r="A15" s="6"/>
      <c r="B15" s="8"/>
      <c r="C15" s="8"/>
      <c r="D15" s="8"/>
      <c r="E15" s="9"/>
    </row>
    <row r="16" spans="1:5" s="3" customFormat="1" ht="18" customHeight="1">
      <c r="A16" s="33" t="s">
        <v>27</v>
      </c>
      <c r="B16" s="34" t="e">
        <f>Global!#REF!</f>
        <v>#REF!</v>
      </c>
      <c r="C16" s="34" t="e">
        <f>Global!#REF!</f>
        <v>#REF!</v>
      </c>
      <c r="D16" s="34" t="e">
        <f>+Global!#REF!</f>
        <v>#REF!</v>
      </c>
      <c r="E16" s="32" t="e">
        <f>B16+C16+D16</f>
        <v>#REF!</v>
      </c>
    </row>
    <row r="17" spans="1:5" s="3" customFormat="1" ht="20.25" customHeight="1">
      <c r="A17" s="33" t="s">
        <v>23</v>
      </c>
      <c r="B17" s="34" t="e">
        <f>Global!#REF!</f>
        <v>#REF!</v>
      </c>
      <c r="C17" s="34" t="e">
        <f>Global!#REF!</f>
        <v>#REF!</v>
      </c>
      <c r="D17" s="34" t="e">
        <f>Global!#REF!</f>
        <v>#REF!</v>
      </c>
      <c r="E17" s="32" t="e">
        <f>B17+C17+D17</f>
        <v>#REF!</v>
      </c>
    </row>
    <row r="18" spans="1:5" s="3" customFormat="1" ht="28.5" customHeight="1">
      <c r="A18" s="56" t="s">
        <v>47</v>
      </c>
      <c r="B18" s="34" t="e">
        <f>Global!#REF!</f>
        <v>#REF!</v>
      </c>
      <c r="C18" s="34" t="e">
        <f>Global!#REF!</f>
        <v>#REF!</v>
      </c>
      <c r="D18" s="34" t="e">
        <f>Global!#REF!</f>
        <v>#REF!</v>
      </c>
      <c r="E18" s="32" t="e">
        <f>B18+C18+D18</f>
        <v>#REF!</v>
      </c>
    </row>
    <row r="19" spans="1:5" ht="30">
      <c r="A19" s="35" t="s">
        <v>35</v>
      </c>
      <c r="B19" s="7" t="e">
        <f>SUM(B16:B18)</f>
        <v>#REF!</v>
      </c>
      <c r="C19" s="7" t="e">
        <f>SUM(C16:C18)</f>
        <v>#REF!</v>
      </c>
      <c r="D19" s="7" t="e">
        <f>SUM(D16:D18)</f>
        <v>#REF!</v>
      </c>
      <c r="E19" s="7" t="e">
        <f>SUM(E16:E18)</f>
        <v>#REF!</v>
      </c>
    </row>
    <row r="20" spans="1:5" s="3" customFormat="1" ht="9.75" customHeight="1">
      <c r="A20" s="36"/>
      <c r="B20" s="11"/>
      <c r="C20" s="11"/>
      <c r="D20" s="11"/>
      <c r="E20" s="11"/>
    </row>
    <row r="21" spans="1:5" ht="16.5" customHeight="1">
      <c r="A21" s="35" t="s">
        <v>16</v>
      </c>
      <c r="B21" s="7" t="e">
        <f>Global!#REF!</f>
        <v>#REF!</v>
      </c>
      <c r="C21" s="7" t="e">
        <f>Global!#REF!</f>
        <v>#REF!</v>
      </c>
      <c r="D21" s="7" t="e">
        <f>Global!#REF!</f>
        <v>#REF!</v>
      </c>
      <c r="E21" s="7" t="e">
        <f>B21+C21</f>
        <v>#REF!</v>
      </c>
    </row>
    <row r="22" spans="1:5" s="3" customFormat="1" ht="9" customHeight="1">
      <c r="A22" s="10"/>
      <c r="B22" s="12"/>
      <c r="C22" s="12"/>
      <c r="D22" s="12"/>
      <c r="E22" s="12"/>
    </row>
    <row r="23" spans="1:5" ht="15.75">
      <c r="A23" s="13" t="s">
        <v>26</v>
      </c>
      <c r="B23" s="14" t="e">
        <f>B14+B19+B21</f>
        <v>#REF!</v>
      </c>
      <c r="C23" s="14" t="e">
        <f>C14+C19+C21</f>
        <v>#REF!</v>
      </c>
      <c r="D23" s="14" t="e">
        <f>D14+D19+D21</f>
        <v>#REF!</v>
      </c>
      <c r="E23" s="14" t="e">
        <f>E14+E19+E21</f>
        <v>#REF!</v>
      </c>
    </row>
  </sheetData>
  <sheetProtection password="DEB8" sheet="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5:F11"/>
  <sheetViews>
    <sheetView zoomScale="94" zoomScaleNormal="94" zoomScalePageLayoutView="0" workbookViewId="0" topLeftCell="A1">
      <selection activeCell="E19" sqref="E19"/>
    </sheetView>
  </sheetViews>
  <sheetFormatPr defaultColWidth="11.421875" defaultRowHeight="15"/>
  <cols>
    <col min="1" max="1" width="22.140625" style="0" customWidth="1"/>
    <col min="2" max="2" width="13.140625" style="0" customWidth="1"/>
    <col min="3" max="4" width="14.57421875" style="0" customWidth="1"/>
    <col min="5" max="5" width="15.140625" style="0" customWidth="1"/>
    <col min="6" max="6" width="11.7109375" style="0" customWidth="1"/>
  </cols>
  <sheetData>
    <row r="5" spans="1:6" ht="18.75">
      <c r="A5" s="18" t="s">
        <v>41</v>
      </c>
      <c r="B5" s="1"/>
      <c r="C5" s="1"/>
      <c r="D5" s="1"/>
      <c r="E5" s="1"/>
      <c r="F5" s="19"/>
    </row>
    <row r="6" spans="1:6" s="30" customFormat="1" ht="36" customHeight="1">
      <c r="A6" s="28"/>
      <c r="B6" s="37" t="s">
        <v>24</v>
      </c>
      <c r="C6" s="37" t="s">
        <v>88</v>
      </c>
      <c r="D6" s="37" t="s">
        <v>89</v>
      </c>
      <c r="E6" s="37" t="s">
        <v>36</v>
      </c>
      <c r="F6" s="29" t="s">
        <v>44</v>
      </c>
    </row>
    <row r="7" spans="1:6" ht="39" customHeight="1">
      <c r="A7" s="20" t="s">
        <v>37</v>
      </c>
      <c r="B7" s="21" t="e">
        <f>'Synthèse projets'!B14</f>
        <v>#REF!</v>
      </c>
      <c r="C7" s="21" t="e">
        <f>'Synthèse projets'!C14</f>
        <v>#REF!</v>
      </c>
      <c r="D7" s="21" t="e">
        <f>'Synthèse projets'!D14</f>
        <v>#REF!</v>
      </c>
      <c r="E7" s="38" t="e">
        <f>B7+C7+D7</f>
        <v>#REF!</v>
      </c>
      <c r="F7" s="22" t="e">
        <f>E7/E10</f>
        <v>#REF!</v>
      </c>
    </row>
    <row r="8" spans="1:6" ht="42" customHeight="1">
      <c r="A8" s="20" t="s">
        <v>40</v>
      </c>
      <c r="B8" s="21" t="e">
        <f>'Synthèse projets'!B19</f>
        <v>#REF!</v>
      </c>
      <c r="C8" s="21" t="e">
        <f>'Synthèse projets'!C19</f>
        <v>#REF!</v>
      </c>
      <c r="D8" s="21" t="e">
        <f>'Synthèse projets'!D19</f>
        <v>#REF!</v>
      </c>
      <c r="E8" s="38" t="e">
        <f>B8+C8+D8</f>
        <v>#REF!</v>
      </c>
      <c r="F8" s="22" t="e">
        <f>E8/E10</f>
        <v>#REF!</v>
      </c>
    </row>
    <row r="9" spans="1:6" ht="27" customHeight="1">
      <c r="A9" s="20" t="s">
        <v>38</v>
      </c>
      <c r="B9" s="21" t="e">
        <f>'Synthèse projets'!B21</f>
        <v>#REF!</v>
      </c>
      <c r="C9" s="21" t="e">
        <f>'Synthèse projets'!C21</f>
        <v>#REF!</v>
      </c>
      <c r="D9" s="21" t="e">
        <f>'Synthèse projets'!D21</f>
        <v>#REF!</v>
      </c>
      <c r="E9" s="38" t="e">
        <f>B9+C9+D9</f>
        <v>#REF!</v>
      </c>
      <c r="F9" s="22" t="e">
        <f>E9/E10</f>
        <v>#REF!</v>
      </c>
    </row>
    <row r="10" spans="1:6" ht="15">
      <c r="A10" s="26" t="s">
        <v>39</v>
      </c>
      <c r="B10" s="27" t="e">
        <f>SUM(B7:B9)</f>
        <v>#REF!</v>
      </c>
      <c r="C10" s="27" t="e">
        <f>SUM(C7:C9)</f>
        <v>#REF!</v>
      </c>
      <c r="D10" s="27" t="e">
        <f>SUM(D7:D9)</f>
        <v>#REF!</v>
      </c>
      <c r="E10" s="141" t="e">
        <f>B10+C10+D10</f>
        <v>#REF!</v>
      </c>
      <c r="F10" s="23"/>
    </row>
    <row r="11" spans="1:6" ht="15">
      <c r="A11" s="24" t="s">
        <v>42</v>
      </c>
      <c r="B11" s="25" t="e">
        <f>B10/E10</f>
        <v>#REF!</v>
      </c>
      <c r="C11" s="25" t="e">
        <f>C10/E10</f>
        <v>#REF!</v>
      </c>
      <c r="D11" s="25" t="e">
        <f>+D10/E10</f>
        <v>#REF!</v>
      </c>
      <c r="E11" s="1"/>
      <c r="F11" s="19"/>
    </row>
  </sheetData>
  <sheetProtection password="DE38" sheet="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H22"/>
  <sheetViews>
    <sheetView zoomScalePageLayoutView="0" workbookViewId="0" topLeftCell="A1">
      <selection activeCell="B8" sqref="A8:IV8"/>
    </sheetView>
  </sheetViews>
  <sheetFormatPr defaultColWidth="11.421875" defaultRowHeight="15"/>
  <cols>
    <col min="2" max="2" width="22.7109375" style="0" customWidth="1"/>
    <col min="3" max="3" width="21.140625" style="0" customWidth="1"/>
    <col min="4" max="4" width="18.57421875" style="0" customWidth="1"/>
    <col min="5" max="6" width="16.57421875" style="0" customWidth="1"/>
    <col min="7" max="7" width="20.28125" style="0" customWidth="1"/>
    <col min="8" max="8" width="24.57421875" style="0" customWidth="1"/>
  </cols>
  <sheetData>
    <row r="3" spans="1:8" ht="15">
      <c r="A3" s="260" t="s">
        <v>58</v>
      </c>
      <c r="B3" s="261" t="s">
        <v>50</v>
      </c>
      <c r="C3" s="260" t="s">
        <v>59</v>
      </c>
      <c r="D3" s="262" t="s">
        <v>60</v>
      </c>
      <c r="E3" s="263"/>
      <c r="F3" s="263"/>
      <c r="G3" s="263"/>
      <c r="H3" s="264"/>
    </row>
    <row r="4" spans="1:8" ht="63" customHeight="1">
      <c r="A4" s="260"/>
      <c r="B4" s="261"/>
      <c r="C4" s="260"/>
      <c r="D4" s="57" t="s">
        <v>61</v>
      </c>
      <c r="E4" s="58" t="s">
        <v>88</v>
      </c>
      <c r="F4" s="122" t="s">
        <v>89</v>
      </c>
      <c r="G4" s="59" t="s">
        <v>56</v>
      </c>
      <c r="H4" s="59" t="s">
        <v>62</v>
      </c>
    </row>
    <row r="5" spans="2:7" ht="6.75" customHeight="1">
      <c r="B5" s="4"/>
      <c r="C5" s="1"/>
      <c r="D5" s="1"/>
      <c r="E5" s="1"/>
      <c r="F5" s="1"/>
      <c r="G5" s="1"/>
    </row>
    <row r="6" spans="1:8" ht="15" customHeight="1">
      <c r="A6" s="265" t="s">
        <v>55</v>
      </c>
      <c r="B6" s="64" t="s">
        <v>37</v>
      </c>
      <c r="C6" s="60" t="e">
        <f>Global!#REF!</f>
        <v>#REF!</v>
      </c>
      <c r="D6" s="61" t="e">
        <f>Global!#REF!</f>
        <v>#REF!</v>
      </c>
      <c r="E6" s="61" t="e">
        <f>Global!#REF!-G6</f>
        <v>#REF!</v>
      </c>
      <c r="F6" s="61" t="e">
        <f>Global!#REF!</f>
        <v>#REF!</v>
      </c>
      <c r="G6" s="268" t="e">
        <f>Global!#REF!+Global!#REF!+Global!#REF!+Global!#REF!+Global!#REF!+Global!#REF!</f>
        <v>#REF!</v>
      </c>
      <c r="H6" s="268"/>
    </row>
    <row r="7" spans="1:8" ht="15">
      <c r="A7" s="266"/>
      <c r="B7" s="64" t="s">
        <v>53</v>
      </c>
      <c r="C7" s="60" t="e">
        <f>Global!#REF!+Global!#REF!</f>
        <v>#REF!</v>
      </c>
      <c r="D7" s="61" t="e">
        <f>Global!#REF!</f>
        <v>#REF!</v>
      </c>
      <c r="E7" s="61" t="e">
        <f aca="true" t="shared" si="0" ref="E7:E13">C7-D7</f>
        <v>#REF!</v>
      </c>
      <c r="F7" s="61"/>
      <c r="G7" s="269"/>
      <c r="H7" s="269"/>
    </row>
    <row r="8" spans="1:8" ht="15">
      <c r="A8" s="266"/>
      <c r="B8" s="64" t="s">
        <v>65</v>
      </c>
      <c r="C8" s="60" t="e">
        <f>Global!#REF!+Global!#REF!+Global!#REF!</f>
        <v>#REF!</v>
      </c>
      <c r="D8" s="61" t="e">
        <f>Global!#REF!+Global!#REF!</f>
        <v>#REF!</v>
      </c>
      <c r="E8" s="61" t="e">
        <f t="shared" si="0"/>
        <v>#REF!</v>
      </c>
      <c r="F8" s="61"/>
      <c r="G8" s="269"/>
      <c r="H8" s="269"/>
    </row>
    <row r="9" spans="1:8" ht="15">
      <c r="A9" s="266"/>
      <c r="B9" s="64" t="s">
        <v>72</v>
      </c>
      <c r="C9" s="60" t="e">
        <f>Global!#REF!</f>
        <v>#REF!</v>
      </c>
      <c r="D9" s="61" t="e">
        <f>Global!#REF!</f>
        <v>#REF!</v>
      </c>
      <c r="E9" s="61" t="e">
        <f t="shared" si="0"/>
        <v>#REF!</v>
      </c>
      <c r="F9" s="61"/>
      <c r="G9" s="269"/>
      <c r="H9" s="269"/>
    </row>
    <row r="10" spans="1:8" ht="15">
      <c r="A10" s="266"/>
      <c r="B10" s="64" t="s">
        <v>66</v>
      </c>
      <c r="C10" s="60" t="e">
        <f>Global!#REF!+Global!#REF!</f>
        <v>#REF!</v>
      </c>
      <c r="D10" s="61" t="e">
        <f>Global!#REF!</f>
        <v>#REF!</v>
      </c>
      <c r="E10" s="61" t="e">
        <f t="shared" si="0"/>
        <v>#REF!</v>
      </c>
      <c r="F10" s="61"/>
      <c r="G10" s="269"/>
      <c r="H10" s="269"/>
    </row>
    <row r="11" spans="1:8" ht="15">
      <c r="A11" s="266"/>
      <c r="B11" s="64" t="s">
        <v>67</v>
      </c>
      <c r="C11" s="60" t="e">
        <f>Global!#REF!+Global!#REF!+Global!#REF!</f>
        <v>#REF!</v>
      </c>
      <c r="D11" s="61" t="e">
        <f>Global!#REF!</f>
        <v>#REF!</v>
      </c>
      <c r="E11" s="61" t="e">
        <f t="shared" si="0"/>
        <v>#REF!</v>
      </c>
      <c r="F11" s="61"/>
      <c r="G11" s="269"/>
      <c r="H11" s="269"/>
    </row>
    <row r="12" spans="1:8" ht="22.5">
      <c r="A12" s="266"/>
      <c r="B12" s="64" t="s">
        <v>68</v>
      </c>
      <c r="C12" s="60" t="e">
        <f>Global!#REF!+Global!#REF!</f>
        <v>#REF!</v>
      </c>
      <c r="D12" s="61" t="e">
        <f>Global!#REF!</f>
        <v>#REF!</v>
      </c>
      <c r="E12" s="61" t="e">
        <f t="shared" si="0"/>
        <v>#REF!</v>
      </c>
      <c r="F12" s="61"/>
      <c r="G12" s="269"/>
      <c r="H12" s="269"/>
    </row>
    <row r="13" spans="1:8" ht="15">
      <c r="A13" s="266"/>
      <c r="B13" s="64" t="s">
        <v>69</v>
      </c>
      <c r="C13" s="60" t="e">
        <f>Global!#REF!</f>
        <v>#REF!</v>
      </c>
      <c r="D13" s="61">
        <v>0</v>
      </c>
      <c r="E13" s="61" t="e">
        <f t="shared" si="0"/>
        <v>#REF!</v>
      </c>
      <c r="F13" s="61"/>
      <c r="G13" s="269"/>
      <c r="H13" s="269"/>
    </row>
    <row r="14" spans="1:8" ht="27" customHeight="1">
      <c r="A14" s="266"/>
      <c r="B14" s="64" t="s">
        <v>70</v>
      </c>
      <c r="C14" s="60" t="e">
        <f>Global!#REF!</f>
        <v>#REF!</v>
      </c>
      <c r="D14" s="61" t="e">
        <f>Global!#REF!</f>
        <v>#REF!</v>
      </c>
      <c r="E14" s="61" t="e">
        <f>Global!#REF!</f>
        <v>#REF!</v>
      </c>
      <c r="F14" s="61" t="e">
        <f>Global!#REF!</f>
        <v>#REF!</v>
      </c>
      <c r="G14" s="270"/>
      <c r="H14" s="270"/>
    </row>
    <row r="15" spans="1:8" ht="15">
      <c r="A15" s="267"/>
      <c r="B15" s="62" t="s">
        <v>71</v>
      </c>
      <c r="C15" s="63" t="e">
        <f>SUM(C6:C14)</f>
        <v>#REF!</v>
      </c>
      <c r="D15" s="63" t="e">
        <f>SUM(D6:D14)</f>
        <v>#REF!</v>
      </c>
      <c r="E15" s="63" t="e">
        <f>SUM(E6:E14)</f>
        <v>#REF!</v>
      </c>
      <c r="F15" s="63" t="e">
        <f>SUM(F6:F14)</f>
        <v>#REF!</v>
      </c>
      <c r="G15" s="63" t="e">
        <f>SUM(G6:G14)</f>
        <v>#REF!</v>
      </c>
      <c r="H15" s="63" t="e">
        <f>D15+E15+G15+F15</f>
        <v>#REF!</v>
      </c>
    </row>
    <row r="18" spans="4:8" ht="15">
      <c r="D18" s="65"/>
      <c r="H18" s="65"/>
    </row>
    <row r="20" ht="15">
      <c r="D20" s="65"/>
    </row>
    <row r="22" ht="15">
      <c r="D22" s="65"/>
    </row>
  </sheetData>
  <sheetProtection/>
  <mergeCells count="7">
    <mergeCell ref="A3:A4"/>
    <mergeCell ref="B3:B4"/>
    <mergeCell ref="C3:C4"/>
    <mergeCell ref="D3:H3"/>
    <mergeCell ref="A6:A15"/>
    <mergeCell ref="G6:G14"/>
    <mergeCell ref="H6:H1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G26"/>
  <sheetViews>
    <sheetView zoomScalePageLayoutView="0" workbookViewId="0" topLeftCell="A20">
      <selection activeCell="F12" sqref="F12"/>
    </sheetView>
  </sheetViews>
  <sheetFormatPr defaultColWidth="11.421875" defaultRowHeight="15"/>
  <cols>
    <col min="1" max="1" width="22.421875" style="0" customWidth="1"/>
    <col min="2" max="2" width="17.00390625" style="0" customWidth="1"/>
    <col min="3" max="3" width="14.28125" style="0" customWidth="1"/>
    <col min="4" max="4" width="24.421875" style="0" customWidth="1"/>
  </cols>
  <sheetData>
    <row r="2" ht="15.75" thickBot="1"/>
    <row r="3" spans="1:4" ht="16.5" thickBot="1">
      <c r="A3" s="66" t="s">
        <v>25</v>
      </c>
      <c r="B3" s="67" t="s">
        <v>24</v>
      </c>
      <c r="C3" s="67" t="s">
        <v>12</v>
      </c>
      <c r="D3" s="67" t="s">
        <v>7</v>
      </c>
    </row>
    <row r="4" spans="1:4" ht="25.5" customHeight="1" thickBot="1">
      <c r="A4" s="68" t="s">
        <v>28</v>
      </c>
      <c r="B4" s="69">
        <v>298500</v>
      </c>
      <c r="C4" s="69">
        <v>54126.85</v>
      </c>
      <c r="D4" s="69">
        <f>B4+C4</f>
        <v>352626.85</v>
      </c>
    </row>
    <row r="5" spans="1:4" ht="15.75" thickBot="1">
      <c r="A5" s="68" t="s">
        <v>29</v>
      </c>
      <c r="B5" s="69">
        <v>135000</v>
      </c>
      <c r="C5" s="70">
        <v>0</v>
      </c>
      <c r="D5" s="69">
        <f aca="true" t="shared" si="0" ref="D5:D13">B5+C5</f>
        <v>135000</v>
      </c>
    </row>
    <row r="6" spans="1:7" ht="15.75" thickBot="1">
      <c r="A6" s="68" t="s">
        <v>14</v>
      </c>
      <c r="B6" s="70">
        <v>0</v>
      </c>
      <c r="C6" s="69">
        <v>316000</v>
      </c>
      <c r="D6" s="69">
        <f t="shared" si="0"/>
        <v>316000</v>
      </c>
      <c r="G6">
        <v>54373.7</v>
      </c>
    </row>
    <row r="7" spans="1:7" ht="15.75" thickBot="1">
      <c r="A7" s="68" t="s">
        <v>15</v>
      </c>
      <c r="B7" s="70">
        <v>0</v>
      </c>
      <c r="C7" s="69">
        <v>301000</v>
      </c>
      <c r="D7" s="69">
        <f t="shared" si="0"/>
        <v>301000</v>
      </c>
      <c r="G7">
        <v>246.85</v>
      </c>
    </row>
    <row r="8" spans="1:7" ht="15.75" thickBot="1">
      <c r="A8" s="68" t="s">
        <v>43</v>
      </c>
      <c r="B8" s="69">
        <v>295000</v>
      </c>
      <c r="C8" s="69">
        <v>63873.15</v>
      </c>
      <c r="D8" s="69">
        <f t="shared" si="0"/>
        <v>358873.15</v>
      </c>
      <c r="G8">
        <f>G6-G7</f>
        <v>54126.85</v>
      </c>
    </row>
    <row r="9" spans="1:4" ht="15.75" thickBot="1">
      <c r="A9" s="68" t="s">
        <v>30</v>
      </c>
      <c r="B9" s="69">
        <v>1087760</v>
      </c>
      <c r="C9" s="70">
        <v>0</v>
      </c>
      <c r="D9" s="69">
        <f t="shared" si="0"/>
        <v>1087760</v>
      </c>
    </row>
    <row r="10" spans="1:4" ht="15.75" thickBot="1">
      <c r="A10" s="68" t="s">
        <v>31</v>
      </c>
      <c r="B10" s="69">
        <v>398086</v>
      </c>
      <c r="C10" s="69">
        <v>165000</v>
      </c>
      <c r="D10" s="69">
        <f t="shared" si="0"/>
        <v>563086</v>
      </c>
    </row>
    <row r="11" spans="1:4" ht="23.25" thickBot="1">
      <c r="A11" s="68" t="s">
        <v>32</v>
      </c>
      <c r="B11" s="69">
        <v>88992</v>
      </c>
      <c r="C11" s="70">
        <v>0</v>
      </c>
      <c r="D11" s="69">
        <f t="shared" si="0"/>
        <v>88992</v>
      </c>
    </row>
    <row r="12" spans="1:4" ht="15.75" thickBot="1">
      <c r="A12" s="68" t="s">
        <v>33</v>
      </c>
      <c r="B12" s="69">
        <v>1221708.34</v>
      </c>
      <c r="C12" s="70">
        <v>0</v>
      </c>
      <c r="D12" s="69">
        <f t="shared" si="0"/>
        <v>1221708.34</v>
      </c>
    </row>
    <row r="13" spans="1:4" ht="15.75" thickBot="1">
      <c r="A13" s="68" t="s">
        <v>34</v>
      </c>
      <c r="B13" s="70">
        <v>0</v>
      </c>
      <c r="C13" s="69">
        <v>100000</v>
      </c>
      <c r="D13" s="69">
        <f t="shared" si="0"/>
        <v>100000</v>
      </c>
    </row>
    <row r="14" spans="1:4" ht="30.75" thickBot="1">
      <c r="A14" s="71" t="s">
        <v>13</v>
      </c>
      <c r="B14" s="72">
        <f>SUM(B4:B13)</f>
        <v>3525046.34</v>
      </c>
      <c r="C14" s="72">
        <f>SUM(C4:C13)</f>
        <v>1000000</v>
      </c>
      <c r="D14" s="72">
        <f>SUM(D4:D13)</f>
        <v>4525046.34</v>
      </c>
    </row>
    <row r="15" spans="1:4" ht="15.75" thickBot="1">
      <c r="A15" s="73"/>
      <c r="B15" s="74"/>
      <c r="C15" s="74"/>
      <c r="D15" s="75"/>
    </row>
    <row r="16" spans="1:4" ht="15.75" thickBot="1">
      <c r="A16" s="68" t="s">
        <v>27</v>
      </c>
      <c r="B16" s="69">
        <v>197400</v>
      </c>
      <c r="C16" s="69">
        <v>0</v>
      </c>
      <c r="D16" s="69">
        <f>B16+C16</f>
        <v>197400</v>
      </c>
    </row>
    <row r="17" spans="1:4" ht="15.75" thickBot="1">
      <c r="A17" s="68" t="s">
        <v>23</v>
      </c>
      <c r="B17" s="70">
        <v>0</v>
      </c>
      <c r="C17" s="69">
        <v>40000</v>
      </c>
      <c r="D17" s="69">
        <f>B17+C17</f>
        <v>40000</v>
      </c>
    </row>
    <row r="18" spans="1:4" ht="23.25" thickBot="1">
      <c r="A18" s="76" t="s">
        <v>47</v>
      </c>
      <c r="B18" s="70">
        <v>0</v>
      </c>
      <c r="C18" s="69">
        <v>40000</v>
      </c>
      <c r="D18" s="69">
        <f>B18+C18</f>
        <v>40000</v>
      </c>
    </row>
    <row r="19" spans="1:4" ht="23.25" thickBot="1">
      <c r="A19" s="76" t="s">
        <v>49</v>
      </c>
      <c r="B19" s="77">
        <v>0</v>
      </c>
      <c r="C19" s="78">
        <v>20000</v>
      </c>
      <c r="D19" s="69">
        <f>B19+C19</f>
        <v>20000</v>
      </c>
    </row>
    <row r="20" spans="1:7" ht="45.75" thickBot="1">
      <c r="A20" s="71" t="s">
        <v>35</v>
      </c>
      <c r="B20" s="72">
        <f>SUM(B16:B19)</f>
        <v>197400</v>
      </c>
      <c r="C20" s="72">
        <f>SUM(C16:C19)</f>
        <v>100000</v>
      </c>
      <c r="D20" s="72">
        <f>SUM(D16:D19)</f>
        <v>297400</v>
      </c>
      <c r="G20">
        <v>353274.66</v>
      </c>
    </row>
    <row r="21" spans="1:7" ht="15.75" thickBot="1">
      <c r="A21" s="79"/>
      <c r="B21" s="80"/>
      <c r="C21" s="80"/>
      <c r="D21" s="80"/>
      <c r="G21">
        <v>851041.92</v>
      </c>
    </row>
    <row r="22" spans="1:7" ht="15.75" thickBot="1">
      <c r="A22" s="71" t="s">
        <v>16</v>
      </c>
      <c r="B22" s="72">
        <v>1053172.2</v>
      </c>
      <c r="C22" s="72">
        <v>2182835.1</v>
      </c>
      <c r="D22" s="72">
        <v>3236007.3</v>
      </c>
      <c r="G22" s="85">
        <v>93699</v>
      </c>
    </row>
    <row r="23" spans="1:7" ht="16.5" thickBot="1">
      <c r="A23" s="81"/>
      <c r="B23" s="82"/>
      <c r="C23" s="82"/>
      <c r="D23" s="82"/>
      <c r="G23">
        <v>219487</v>
      </c>
    </row>
    <row r="24" spans="1:7" ht="32.25" thickBot="1">
      <c r="A24" s="83" t="s">
        <v>26</v>
      </c>
      <c r="B24" s="84">
        <v>4775618.54</v>
      </c>
      <c r="C24" s="84">
        <v>3728561.95</v>
      </c>
      <c r="D24" s="84">
        <v>8504180.49</v>
      </c>
      <c r="G24" s="86">
        <v>71742.59</v>
      </c>
    </row>
    <row r="25" ht="15">
      <c r="G25">
        <v>35577.6</v>
      </c>
    </row>
    <row r="26" ht="15">
      <c r="G26">
        <v>19665</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I69"/>
  <sheetViews>
    <sheetView zoomScalePageLayoutView="0" workbookViewId="0" topLeftCell="A21">
      <selection activeCell="E73" sqref="E73"/>
    </sheetView>
  </sheetViews>
  <sheetFormatPr defaultColWidth="11.421875" defaultRowHeight="15"/>
  <cols>
    <col min="6" max="7" width="14.00390625" style="0" customWidth="1"/>
    <col min="9" max="9" width="17.7109375" style="0" customWidth="1"/>
  </cols>
  <sheetData>
    <row r="2" ht="15.75" thickBot="1"/>
    <row r="3" spans="1:5" ht="15">
      <c r="A3" s="271" t="s">
        <v>73</v>
      </c>
      <c r="B3" s="272"/>
      <c r="C3" s="272"/>
      <c r="D3" s="272"/>
      <c r="E3" s="273"/>
    </row>
    <row r="4" spans="1:5" ht="15.75" thickBot="1">
      <c r="A4" s="274"/>
      <c r="B4" s="275"/>
      <c r="C4" s="275"/>
      <c r="D4" s="275"/>
      <c r="E4" s="276"/>
    </row>
    <row r="5" ht="15">
      <c r="A5" s="88" t="s">
        <v>74</v>
      </c>
    </row>
    <row r="6" spans="1:9" ht="15">
      <c r="A6" s="260" t="s">
        <v>58</v>
      </c>
      <c r="B6" s="261" t="s">
        <v>50</v>
      </c>
      <c r="C6" s="260" t="s">
        <v>59</v>
      </c>
      <c r="D6" s="262" t="s">
        <v>60</v>
      </c>
      <c r="E6" s="263"/>
      <c r="F6" s="263"/>
      <c r="G6" s="263"/>
      <c r="H6" s="263"/>
      <c r="I6" s="264"/>
    </row>
    <row r="7" spans="1:9" ht="96">
      <c r="A7" s="260"/>
      <c r="B7" s="261"/>
      <c r="C7" s="260"/>
      <c r="D7" s="57" t="s">
        <v>61</v>
      </c>
      <c r="E7" s="87" t="s">
        <v>75</v>
      </c>
      <c r="F7" s="89" t="s">
        <v>56</v>
      </c>
      <c r="G7" s="89" t="s">
        <v>62</v>
      </c>
      <c r="H7" s="89" t="s">
        <v>76</v>
      </c>
      <c r="I7" s="89" t="s">
        <v>77</v>
      </c>
    </row>
    <row r="8" ht="15.75" thickBot="1"/>
    <row r="9" spans="1:9" ht="33.75">
      <c r="A9" s="277" t="s">
        <v>55</v>
      </c>
      <c r="B9" s="90" t="s">
        <v>37</v>
      </c>
      <c r="C9" s="60">
        <f>SUM(D9:E9)</f>
        <v>4525046.34</v>
      </c>
      <c r="D9" s="61">
        <v>3525046.34</v>
      </c>
      <c r="E9" s="61">
        <v>1000000</v>
      </c>
      <c r="F9" s="268">
        <v>20000000</v>
      </c>
      <c r="G9" s="268"/>
      <c r="H9" s="279"/>
      <c r="I9" s="61">
        <v>1000000</v>
      </c>
    </row>
    <row r="10" spans="1:9" ht="33.75">
      <c r="A10" s="278"/>
      <c r="B10" s="90" t="s">
        <v>51</v>
      </c>
      <c r="C10" s="60">
        <f aca="true" t="shared" si="0" ref="C10:C23">SUM(D10:E10)</f>
        <v>18048.02</v>
      </c>
      <c r="D10" s="61">
        <v>18048.02</v>
      </c>
      <c r="E10" s="61">
        <v>0</v>
      </c>
      <c r="F10" s="269"/>
      <c r="G10" s="269"/>
      <c r="H10" s="280"/>
      <c r="I10" s="61">
        <v>0</v>
      </c>
    </row>
    <row r="11" spans="1:9" ht="33.75">
      <c r="A11" s="278"/>
      <c r="B11" s="90" t="s">
        <v>52</v>
      </c>
      <c r="C11" s="60">
        <f t="shared" si="0"/>
        <v>100236</v>
      </c>
      <c r="D11" s="61">
        <v>0</v>
      </c>
      <c r="E11" s="61">
        <v>100236</v>
      </c>
      <c r="F11" s="269"/>
      <c r="G11" s="269"/>
      <c r="H11" s="280"/>
      <c r="I11" s="61">
        <f>+E11</f>
        <v>100236</v>
      </c>
    </row>
    <row r="12" spans="1:9" ht="33.75">
      <c r="A12" s="278"/>
      <c r="B12" s="90" t="s">
        <v>63</v>
      </c>
      <c r="C12" s="60">
        <f t="shared" si="0"/>
        <v>0</v>
      </c>
      <c r="D12" s="61">
        <v>0</v>
      </c>
      <c r="E12" s="61">
        <v>0</v>
      </c>
      <c r="F12" s="269"/>
      <c r="G12" s="269"/>
      <c r="H12" s="280"/>
      <c r="I12" s="61">
        <v>0</v>
      </c>
    </row>
    <row r="13" spans="1:9" ht="22.5">
      <c r="A13" s="278"/>
      <c r="B13" s="90" t="s">
        <v>53</v>
      </c>
      <c r="C13" s="60">
        <f t="shared" si="0"/>
        <v>516765.78</v>
      </c>
      <c r="D13" s="91">
        <v>235281</v>
      </c>
      <c r="E13" s="61">
        <v>281484.78</v>
      </c>
      <c r="F13" s="269"/>
      <c r="G13" s="269"/>
      <c r="H13" s="280"/>
      <c r="I13" s="61">
        <f>+E13</f>
        <v>281484.78</v>
      </c>
    </row>
    <row r="14" spans="1:9" ht="33.75">
      <c r="A14" s="278"/>
      <c r="B14" s="90" t="s">
        <v>54</v>
      </c>
      <c r="C14" s="60">
        <f t="shared" si="0"/>
        <v>353274.66000000003</v>
      </c>
      <c r="D14" s="61">
        <v>153274.66</v>
      </c>
      <c r="E14" s="61">
        <v>200000</v>
      </c>
      <c r="F14" s="269"/>
      <c r="G14" s="269"/>
      <c r="H14" s="280"/>
      <c r="I14" s="61">
        <v>200000</v>
      </c>
    </row>
    <row r="15" spans="1:9" s="95" customFormat="1" ht="36">
      <c r="A15" s="278"/>
      <c r="B15" s="92" t="s">
        <v>78</v>
      </c>
      <c r="C15" s="93">
        <f t="shared" si="0"/>
        <v>272133.46</v>
      </c>
      <c r="D15" s="94">
        <v>0</v>
      </c>
      <c r="E15" s="94">
        <v>272133.46</v>
      </c>
      <c r="F15" s="269"/>
      <c r="G15" s="269"/>
      <c r="H15" s="280"/>
      <c r="I15" s="94">
        <v>272133.46</v>
      </c>
    </row>
    <row r="16" spans="1:9" ht="33.75">
      <c r="A16" s="278"/>
      <c r="B16" s="90" t="s">
        <v>64</v>
      </c>
      <c r="C16" s="60">
        <f t="shared" si="0"/>
        <v>281033.01</v>
      </c>
      <c r="D16" s="61">
        <v>0</v>
      </c>
      <c r="E16" s="61">
        <v>281033.01</v>
      </c>
      <c r="F16" s="269"/>
      <c r="G16" s="269"/>
      <c r="H16" s="280"/>
      <c r="I16" s="61">
        <v>281033.01</v>
      </c>
    </row>
    <row r="17" spans="1:9" ht="33.75">
      <c r="A17" s="278"/>
      <c r="B17" s="90" t="s">
        <v>65</v>
      </c>
      <c r="C17" s="60">
        <f t="shared" si="0"/>
        <v>219487</v>
      </c>
      <c r="D17" s="61">
        <v>120000</v>
      </c>
      <c r="E17" s="61">
        <v>99487</v>
      </c>
      <c r="F17" s="269"/>
      <c r="G17" s="269"/>
      <c r="H17" s="280"/>
      <c r="I17" s="61">
        <v>99487</v>
      </c>
    </row>
    <row r="18" spans="1:9" ht="33.75">
      <c r="A18" s="278"/>
      <c r="B18" s="90" t="s">
        <v>72</v>
      </c>
      <c r="C18" s="60">
        <f t="shared" si="0"/>
        <v>93699</v>
      </c>
      <c r="D18" s="61">
        <v>0</v>
      </c>
      <c r="E18" s="61">
        <v>93699</v>
      </c>
      <c r="F18" s="269"/>
      <c r="G18" s="269"/>
      <c r="H18" s="280"/>
      <c r="I18" s="61">
        <v>93699</v>
      </c>
    </row>
    <row r="19" spans="1:9" ht="33.75">
      <c r="A19" s="278"/>
      <c r="B19" s="90" t="s">
        <v>66</v>
      </c>
      <c r="C19" s="60">
        <f t="shared" si="0"/>
        <v>93108</v>
      </c>
      <c r="D19" s="61">
        <v>40000</v>
      </c>
      <c r="E19" s="61">
        <v>53108</v>
      </c>
      <c r="F19" s="269"/>
      <c r="G19" s="269"/>
      <c r="H19" s="280"/>
      <c r="I19" s="61">
        <v>53108</v>
      </c>
    </row>
    <row r="20" spans="1:9" ht="33.75">
      <c r="A20" s="278"/>
      <c r="B20" s="90" t="s">
        <v>67</v>
      </c>
      <c r="C20" s="60">
        <f t="shared" si="0"/>
        <v>71742.59</v>
      </c>
      <c r="D20" s="61">
        <v>26903.61</v>
      </c>
      <c r="E20" s="61">
        <v>44838.979999999996</v>
      </c>
      <c r="F20" s="269"/>
      <c r="G20" s="269"/>
      <c r="H20" s="280"/>
      <c r="I20" s="61">
        <v>44838.979999999996</v>
      </c>
    </row>
    <row r="21" spans="1:9" ht="33.75">
      <c r="A21" s="278"/>
      <c r="B21" s="90" t="s">
        <v>68</v>
      </c>
      <c r="C21" s="60">
        <f t="shared" si="0"/>
        <v>35577.6</v>
      </c>
      <c r="D21" s="61">
        <v>10673.28</v>
      </c>
      <c r="E21" s="61">
        <v>24904.32</v>
      </c>
      <c r="F21" s="269"/>
      <c r="G21" s="269"/>
      <c r="H21" s="280"/>
      <c r="I21" s="61">
        <v>24904.32</v>
      </c>
    </row>
    <row r="22" spans="1:9" ht="33.75">
      <c r="A22" s="278"/>
      <c r="B22" s="90" t="s">
        <v>69</v>
      </c>
      <c r="C22" s="60">
        <f t="shared" si="0"/>
        <v>19665</v>
      </c>
      <c r="D22" s="61">
        <v>0</v>
      </c>
      <c r="E22" s="61">
        <v>19665</v>
      </c>
      <c r="F22" s="269"/>
      <c r="G22" s="269"/>
      <c r="H22" s="280"/>
      <c r="I22" s="61">
        <v>19665</v>
      </c>
    </row>
    <row r="23" spans="1:9" ht="67.5">
      <c r="A23" s="278"/>
      <c r="B23" s="90" t="s">
        <v>70</v>
      </c>
      <c r="C23" s="60">
        <f t="shared" si="0"/>
        <v>297400</v>
      </c>
      <c r="D23" s="61">
        <v>197400</v>
      </c>
      <c r="E23" s="61">
        <v>100000</v>
      </c>
      <c r="F23" s="270"/>
      <c r="G23" s="270"/>
      <c r="H23" s="281"/>
      <c r="I23" s="61">
        <v>100000</v>
      </c>
    </row>
    <row r="24" spans="1:9" ht="15">
      <c r="A24" s="278"/>
      <c r="B24" s="62" t="s">
        <v>71</v>
      </c>
      <c r="C24" s="63">
        <f>SUM(C9:C23)</f>
        <v>6897216.459999999</v>
      </c>
      <c r="D24" s="63">
        <f>SUM(D9:D23)</f>
        <v>4326626.91</v>
      </c>
      <c r="E24" s="96">
        <f>SUM(E9:E23)</f>
        <v>2570589.55</v>
      </c>
      <c r="F24" s="63">
        <f>SUM(F9)</f>
        <v>20000000</v>
      </c>
      <c r="G24" s="63">
        <f>SUM(D24:F24)</f>
        <v>26897216.46</v>
      </c>
      <c r="H24" s="63">
        <v>1043506.25</v>
      </c>
      <c r="I24" s="63">
        <f>SUM(I9:I23)</f>
        <v>2570589.55</v>
      </c>
    </row>
    <row r="25" spans="1:9" ht="15" hidden="1">
      <c r="A25" s="97"/>
      <c r="B25" s="98"/>
      <c r="C25" s="99"/>
      <c r="D25" s="99"/>
      <c r="E25" s="99"/>
      <c r="F25" s="100"/>
      <c r="G25" s="3"/>
      <c r="H25" s="3"/>
      <c r="I25" s="3"/>
    </row>
    <row r="26" spans="1:9" ht="15" hidden="1">
      <c r="A26" s="260" t="s">
        <v>58</v>
      </c>
      <c r="B26" s="261" t="s">
        <v>50</v>
      </c>
      <c r="C26" s="260" t="s">
        <v>59</v>
      </c>
      <c r="D26" s="262" t="s">
        <v>60</v>
      </c>
      <c r="E26" s="263"/>
      <c r="F26" s="263"/>
      <c r="G26" s="263"/>
      <c r="H26" s="263"/>
      <c r="I26" s="264"/>
    </row>
    <row r="27" spans="1:9" ht="60" hidden="1">
      <c r="A27" s="260"/>
      <c r="B27" s="261"/>
      <c r="C27" s="260"/>
      <c r="D27" s="101" t="s">
        <v>61</v>
      </c>
      <c r="E27" s="102" t="s">
        <v>75</v>
      </c>
      <c r="F27" s="59" t="s">
        <v>79</v>
      </c>
      <c r="G27" s="59" t="s">
        <v>62</v>
      </c>
      <c r="H27" s="59" t="s">
        <v>76</v>
      </c>
      <c r="I27" s="59" t="s">
        <v>77</v>
      </c>
    </row>
    <row r="28" ht="15.75" hidden="1" thickBot="1"/>
    <row r="29" spans="1:9" ht="33.75" hidden="1">
      <c r="A29" s="277" t="s">
        <v>80</v>
      </c>
      <c r="B29" s="90" t="s">
        <v>37</v>
      </c>
      <c r="C29" s="103">
        <v>5243902</v>
      </c>
      <c r="D29" s="104">
        <v>3925180</v>
      </c>
      <c r="E29" s="61">
        <v>1318722</v>
      </c>
      <c r="F29" s="268">
        <v>168512831.66</v>
      </c>
      <c r="G29" s="268"/>
      <c r="H29" s="279"/>
      <c r="I29" s="105">
        <v>563530.82</v>
      </c>
    </row>
    <row r="30" spans="1:9" ht="22.5" hidden="1">
      <c r="A30" s="278"/>
      <c r="B30" s="90" t="s">
        <v>51</v>
      </c>
      <c r="C30" s="103">
        <v>133850.95</v>
      </c>
      <c r="D30" s="104">
        <v>0</v>
      </c>
      <c r="E30" s="61">
        <v>133850.95</v>
      </c>
      <c r="F30" s="269"/>
      <c r="G30" s="269"/>
      <c r="H30" s="280"/>
      <c r="I30" s="106"/>
    </row>
    <row r="31" spans="1:9" ht="22.5" hidden="1">
      <c r="A31" s="278"/>
      <c r="B31" s="90" t="s">
        <v>52</v>
      </c>
      <c r="C31" s="103">
        <v>75177.5</v>
      </c>
      <c r="D31" s="104">
        <v>0</v>
      </c>
      <c r="E31" s="61">
        <v>75177.5</v>
      </c>
      <c r="F31" s="269"/>
      <c r="G31" s="269"/>
      <c r="H31" s="280"/>
      <c r="I31" s="106"/>
    </row>
    <row r="32" spans="1:9" ht="22.5" hidden="1">
      <c r="A32" s="278"/>
      <c r="B32" s="90" t="s">
        <v>63</v>
      </c>
      <c r="C32" s="103">
        <v>0</v>
      </c>
      <c r="D32" s="104">
        <v>0</v>
      </c>
      <c r="E32" s="61">
        <v>0</v>
      </c>
      <c r="F32" s="269"/>
      <c r="G32" s="269"/>
      <c r="H32" s="280"/>
      <c r="I32" s="106"/>
    </row>
    <row r="33" spans="1:9" ht="22.5" hidden="1">
      <c r="A33" s="278"/>
      <c r="B33" s="90" t="s">
        <v>53</v>
      </c>
      <c r="C33" s="103">
        <v>211072.44</v>
      </c>
      <c r="D33" s="104">
        <v>0</v>
      </c>
      <c r="E33" s="61">
        <v>211072.44</v>
      </c>
      <c r="F33" s="269"/>
      <c r="G33" s="269"/>
      <c r="H33" s="280"/>
      <c r="I33" s="106"/>
    </row>
    <row r="34" spans="1:9" ht="33.75" hidden="1">
      <c r="A34" s="278"/>
      <c r="B34" s="90" t="s">
        <v>54</v>
      </c>
      <c r="C34" s="103">
        <v>0</v>
      </c>
      <c r="D34" s="104">
        <v>0</v>
      </c>
      <c r="E34" s="61">
        <v>0</v>
      </c>
      <c r="F34" s="269"/>
      <c r="G34" s="269"/>
      <c r="H34" s="280"/>
      <c r="I34" s="106"/>
    </row>
    <row r="35" spans="1:9" ht="33.75" hidden="1">
      <c r="A35" s="278"/>
      <c r="B35" s="90" t="s">
        <v>64</v>
      </c>
      <c r="C35" s="103">
        <v>100368.93</v>
      </c>
      <c r="D35" s="104">
        <v>0</v>
      </c>
      <c r="E35" s="61">
        <v>100368.93</v>
      </c>
      <c r="F35" s="269"/>
      <c r="G35" s="269"/>
      <c r="H35" s="280"/>
      <c r="I35" s="107">
        <v>100368.93</v>
      </c>
    </row>
    <row r="36" spans="1:9" ht="33.75" hidden="1">
      <c r="A36" s="278"/>
      <c r="B36" s="90" t="s">
        <v>65</v>
      </c>
      <c r="C36" s="103">
        <v>0</v>
      </c>
      <c r="D36" s="104">
        <v>0</v>
      </c>
      <c r="E36" s="61">
        <v>0</v>
      </c>
      <c r="F36" s="269"/>
      <c r="G36" s="269"/>
      <c r="H36" s="280"/>
      <c r="I36" s="106"/>
    </row>
    <row r="37" spans="1:9" ht="33.75" hidden="1">
      <c r="A37" s="278"/>
      <c r="B37" s="90" t="s">
        <v>66</v>
      </c>
      <c r="C37" s="103">
        <v>0</v>
      </c>
      <c r="D37" s="104">
        <v>0</v>
      </c>
      <c r="E37" s="61">
        <v>0</v>
      </c>
      <c r="F37" s="269"/>
      <c r="G37" s="269"/>
      <c r="H37" s="280"/>
      <c r="I37" s="106"/>
    </row>
    <row r="38" spans="1:9" ht="33.75" hidden="1">
      <c r="A38" s="278"/>
      <c r="B38" s="90" t="s">
        <v>67</v>
      </c>
      <c r="C38" s="103">
        <v>0</v>
      </c>
      <c r="D38" s="104">
        <v>0</v>
      </c>
      <c r="E38" s="61">
        <v>0</v>
      </c>
      <c r="F38" s="269"/>
      <c r="G38" s="269"/>
      <c r="H38" s="280"/>
      <c r="I38" s="106"/>
    </row>
    <row r="39" spans="1:9" ht="33.75" hidden="1">
      <c r="A39" s="278"/>
      <c r="B39" s="90" t="s">
        <v>68</v>
      </c>
      <c r="C39" s="103">
        <v>0</v>
      </c>
      <c r="D39" s="104">
        <v>0</v>
      </c>
      <c r="E39" s="61">
        <v>0</v>
      </c>
      <c r="F39" s="269"/>
      <c r="G39" s="269"/>
      <c r="H39" s="280"/>
      <c r="I39" s="106"/>
    </row>
    <row r="40" spans="1:9" ht="33.75" hidden="1">
      <c r="A40" s="278"/>
      <c r="B40" s="90" t="s">
        <v>69</v>
      </c>
      <c r="C40" s="103">
        <v>0</v>
      </c>
      <c r="D40" s="104">
        <v>0</v>
      </c>
      <c r="E40" s="61">
        <v>0</v>
      </c>
      <c r="F40" s="269"/>
      <c r="G40" s="269"/>
      <c r="H40" s="280"/>
      <c r="I40" s="106"/>
    </row>
    <row r="41" spans="1:9" ht="67.5" hidden="1">
      <c r="A41" s="278"/>
      <c r="B41" s="90" t="s">
        <v>70</v>
      </c>
      <c r="C41" s="103">
        <v>262195.1</v>
      </c>
      <c r="D41" s="104">
        <v>0</v>
      </c>
      <c r="E41" s="61">
        <v>262195.1</v>
      </c>
      <c r="F41" s="270"/>
      <c r="G41" s="270"/>
      <c r="H41" s="281"/>
      <c r="I41" s="108">
        <v>262195.1</v>
      </c>
    </row>
    <row r="42" spans="1:9" ht="15" hidden="1">
      <c r="A42" s="282"/>
      <c r="B42" s="109" t="s">
        <v>71</v>
      </c>
      <c r="C42" s="63">
        <v>6026566.92</v>
      </c>
      <c r="D42" s="63">
        <v>3925180</v>
      </c>
      <c r="E42" s="96">
        <v>2101386.92</v>
      </c>
      <c r="F42" s="63">
        <v>168512831.66</v>
      </c>
      <c r="G42" s="63">
        <v>174539398.57999998</v>
      </c>
      <c r="H42" s="63">
        <v>563530.82</v>
      </c>
      <c r="I42" s="63">
        <v>926094.85</v>
      </c>
    </row>
    <row r="43" spans="1:9" ht="15" hidden="1">
      <c r="A43" s="283" t="s">
        <v>81</v>
      </c>
      <c r="B43" s="283"/>
      <c r="C43" s="283"/>
      <c r="D43" s="283"/>
      <c r="E43" s="283"/>
      <c r="F43" s="283"/>
      <c r="G43" s="283"/>
      <c r="H43" s="110"/>
      <c r="I43" s="110"/>
    </row>
    <row r="44" spans="1:9" ht="15" hidden="1">
      <c r="A44" s="111"/>
      <c r="B44" s="284" t="s">
        <v>82</v>
      </c>
      <c r="C44" s="284"/>
      <c r="D44" s="285"/>
      <c r="E44" s="285"/>
      <c r="F44" s="285"/>
      <c r="G44" s="285"/>
      <c r="H44" s="110"/>
      <c r="I44" s="110"/>
    </row>
    <row r="45" spans="1:9" ht="15" hidden="1">
      <c r="A45" s="260" t="s">
        <v>58</v>
      </c>
      <c r="B45" s="261" t="s">
        <v>50</v>
      </c>
      <c r="C45" s="260" t="s">
        <v>59</v>
      </c>
      <c r="D45" s="262" t="s">
        <v>60</v>
      </c>
      <c r="E45" s="263"/>
      <c r="F45" s="263"/>
      <c r="G45" s="263"/>
      <c r="H45" s="263"/>
      <c r="I45" s="264"/>
    </row>
    <row r="46" spans="1:9" ht="60" hidden="1">
      <c r="A46" s="260"/>
      <c r="B46" s="261"/>
      <c r="C46" s="260"/>
      <c r="D46" s="57" t="s">
        <v>61</v>
      </c>
      <c r="E46" s="87" t="s">
        <v>75</v>
      </c>
      <c r="F46" s="59" t="s">
        <v>83</v>
      </c>
      <c r="G46" s="59" t="s">
        <v>62</v>
      </c>
      <c r="H46" s="59" t="s">
        <v>76</v>
      </c>
      <c r="I46" s="59" t="s">
        <v>77</v>
      </c>
    </row>
    <row r="47" ht="15.75" hidden="1" thickBot="1"/>
    <row r="48" spans="1:9" ht="33.75" hidden="1">
      <c r="A48" s="277" t="s">
        <v>84</v>
      </c>
      <c r="B48" s="90" t="s">
        <v>37</v>
      </c>
      <c r="C48" s="60">
        <v>1327076</v>
      </c>
      <c r="D48" s="61">
        <v>0</v>
      </c>
      <c r="E48" s="61">
        <v>1327076</v>
      </c>
      <c r="F48" s="268">
        <v>3763777</v>
      </c>
      <c r="G48" s="268"/>
      <c r="H48" s="279"/>
      <c r="I48" s="112">
        <v>344963.88</v>
      </c>
    </row>
    <row r="49" spans="1:9" ht="22.5" hidden="1">
      <c r="A49" s="278"/>
      <c r="B49" s="90" t="s">
        <v>51</v>
      </c>
      <c r="C49" s="60">
        <v>215445.46</v>
      </c>
      <c r="D49" s="61">
        <v>0</v>
      </c>
      <c r="E49" s="61">
        <v>215445.46</v>
      </c>
      <c r="F49" s="269"/>
      <c r="G49" s="269"/>
      <c r="H49" s="280"/>
      <c r="I49" s="106"/>
    </row>
    <row r="50" spans="1:9" ht="22.5" hidden="1">
      <c r="A50" s="278"/>
      <c r="B50" s="90" t="s">
        <v>52</v>
      </c>
      <c r="C50" s="60">
        <v>40645.7</v>
      </c>
      <c r="D50" s="61">
        <v>0</v>
      </c>
      <c r="E50" s="61">
        <v>40645.7</v>
      </c>
      <c r="F50" s="269"/>
      <c r="G50" s="269"/>
      <c r="H50" s="280"/>
      <c r="I50" s="106"/>
    </row>
    <row r="51" spans="1:9" ht="22.5" hidden="1">
      <c r="A51" s="278"/>
      <c r="B51" s="90" t="s">
        <v>63</v>
      </c>
      <c r="C51" s="60">
        <v>0</v>
      </c>
      <c r="D51" s="61">
        <v>0</v>
      </c>
      <c r="E51" s="61">
        <v>0</v>
      </c>
      <c r="F51" s="269"/>
      <c r="G51" s="269"/>
      <c r="H51" s="280"/>
      <c r="I51" s="106"/>
    </row>
    <row r="52" spans="1:9" ht="22.5" hidden="1">
      <c r="A52" s="278"/>
      <c r="B52" s="90" t="s">
        <v>53</v>
      </c>
      <c r="C52" s="60">
        <v>262098</v>
      </c>
      <c r="D52" s="61">
        <v>0</v>
      </c>
      <c r="E52" s="61">
        <v>262098</v>
      </c>
      <c r="F52" s="269"/>
      <c r="G52" s="269"/>
      <c r="H52" s="280"/>
      <c r="I52" s="106"/>
    </row>
    <row r="53" spans="1:9" ht="33.75" hidden="1">
      <c r="A53" s="278"/>
      <c r="B53" s="90" t="s">
        <v>54</v>
      </c>
      <c r="C53" s="60">
        <v>100000</v>
      </c>
      <c r="D53" s="61">
        <v>0</v>
      </c>
      <c r="E53" s="61">
        <v>100000</v>
      </c>
      <c r="F53" s="269"/>
      <c r="G53" s="269"/>
      <c r="H53" s="280"/>
      <c r="I53" s="107">
        <v>100000</v>
      </c>
    </row>
    <row r="54" spans="1:9" ht="33.75" hidden="1">
      <c r="A54" s="278"/>
      <c r="B54" s="90" t="s">
        <v>64</v>
      </c>
      <c r="C54" s="60">
        <v>20040</v>
      </c>
      <c r="D54" s="61">
        <v>0</v>
      </c>
      <c r="E54" s="61">
        <v>20040</v>
      </c>
      <c r="F54" s="269"/>
      <c r="G54" s="269"/>
      <c r="H54" s="280"/>
      <c r="I54" s="107">
        <v>20040</v>
      </c>
    </row>
    <row r="55" spans="1:9" ht="33.75" hidden="1">
      <c r="A55" s="278"/>
      <c r="B55" s="90" t="s">
        <v>65</v>
      </c>
      <c r="C55" s="60">
        <v>27380</v>
      </c>
      <c r="D55" s="61">
        <v>0</v>
      </c>
      <c r="E55" s="61">
        <v>27380</v>
      </c>
      <c r="F55" s="269"/>
      <c r="G55" s="269"/>
      <c r="H55" s="280"/>
      <c r="I55" s="107">
        <v>27380</v>
      </c>
    </row>
    <row r="56" spans="1:9" ht="33.75" hidden="1">
      <c r="A56" s="278"/>
      <c r="B56" s="90" t="s">
        <v>66</v>
      </c>
      <c r="C56" s="60">
        <v>0</v>
      </c>
      <c r="D56" s="61">
        <v>0</v>
      </c>
      <c r="E56" s="61">
        <v>0</v>
      </c>
      <c r="F56" s="269"/>
      <c r="G56" s="269"/>
      <c r="H56" s="280"/>
      <c r="I56" s="106"/>
    </row>
    <row r="57" spans="1:9" ht="33.75" hidden="1">
      <c r="A57" s="278"/>
      <c r="B57" s="90" t="s">
        <v>67</v>
      </c>
      <c r="C57" s="60">
        <v>0</v>
      </c>
      <c r="D57" s="61">
        <v>0</v>
      </c>
      <c r="E57" s="61">
        <v>0</v>
      </c>
      <c r="F57" s="269"/>
      <c r="G57" s="269"/>
      <c r="H57" s="280"/>
      <c r="I57" s="106"/>
    </row>
    <row r="58" spans="1:9" ht="33.75" hidden="1">
      <c r="A58" s="278"/>
      <c r="B58" s="90" t="s">
        <v>68</v>
      </c>
      <c r="C58" s="60">
        <v>0</v>
      </c>
      <c r="D58" s="61">
        <v>0</v>
      </c>
      <c r="E58" s="61">
        <v>0</v>
      </c>
      <c r="F58" s="269"/>
      <c r="G58" s="269"/>
      <c r="H58" s="280"/>
      <c r="I58" s="106"/>
    </row>
    <row r="59" spans="1:9" ht="33.75" hidden="1">
      <c r="A59" s="278"/>
      <c r="B59" s="90" t="s">
        <v>69</v>
      </c>
      <c r="C59" s="60">
        <v>0</v>
      </c>
      <c r="D59" s="61">
        <v>0</v>
      </c>
      <c r="E59" s="61">
        <v>0</v>
      </c>
      <c r="F59" s="269"/>
      <c r="G59" s="269"/>
      <c r="H59" s="280"/>
      <c r="I59" s="106"/>
    </row>
    <row r="60" spans="1:9" ht="33.75" hidden="1">
      <c r="A60" s="278"/>
      <c r="B60" s="90" t="s">
        <v>85</v>
      </c>
      <c r="C60" s="60">
        <v>100136</v>
      </c>
      <c r="D60" s="61">
        <v>100136</v>
      </c>
      <c r="E60" s="113">
        <v>0</v>
      </c>
      <c r="F60" s="269"/>
      <c r="G60" s="269"/>
      <c r="H60" s="280"/>
      <c r="I60" s="106"/>
    </row>
    <row r="61" spans="1:9" ht="67.5" hidden="1">
      <c r="A61" s="278"/>
      <c r="B61" s="90" t="s">
        <v>70</v>
      </c>
      <c r="C61" s="60">
        <v>0</v>
      </c>
      <c r="D61" s="61">
        <v>0</v>
      </c>
      <c r="E61" s="61">
        <v>0</v>
      </c>
      <c r="F61" s="270"/>
      <c r="G61" s="270"/>
      <c r="H61" s="281"/>
      <c r="I61" s="114"/>
    </row>
    <row r="62" spans="1:9" ht="15" hidden="1">
      <c r="A62" s="282"/>
      <c r="B62" s="109" t="s">
        <v>71</v>
      </c>
      <c r="C62" s="63">
        <v>2092821.16</v>
      </c>
      <c r="D62" s="63">
        <v>100136</v>
      </c>
      <c r="E62" s="96">
        <v>1992685.16</v>
      </c>
      <c r="F62" s="63">
        <v>3763777</v>
      </c>
      <c r="G62" s="63">
        <v>5856598.16</v>
      </c>
      <c r="H62" s="63">
        <v>344963.88</v>
      </c>
      <c r="I62" s="63">
        <v>492383.88</v>
      </c>
    </row>
    <row r="63" spans="1:9" ht="15" hidden="1">
      <c r="A63" s="115"/>
      <c r="B63" s="116"/>
      <c r="C63" s="117"/>
      <c r="D63" s="117"/>
      <c r="E63" s="117"/>
      <c r="F63" s="117"/>
      <c r="G63" s="117"/>
      <c r="H63" s="110"/>
      <c r="I63" s="110"/>
    </row>
    <row r="64" ht="15.75" hidden="1" thickBot="1"/>
    <row r="65" spans="1:9" ht="15.75" hidden="1" thickBot="1">
      <c r="A65" s="118" t="s">
        <v>86</v>
      </c>
      <c r="B65" s="119"/>
      <c r="C65" s="120">
        <v>14978511.219999999</v>
      </c>
      <c r="D65" s="120">
        <v>8800934.540000001</v>
      </c>
      <c r="E65" s="120">
        <v>6177576.68</v>
      </c>
      <c r="F65" s="120">
        <v>192276608.66</v>
      </c>
      <c r="G65" s="121">
        <v>207255119.88</v>
      </c>
      <c r="H65" s="121">
        <v>1952000.9499999997</v>
      </c>
      <c r="I65" s="121">
        <v>3501983.33</v>
      </c>
    </row>
    <row r="66" ht="15" hidden="1"/>
    <row r="67" ht="15" hidden="1"/>
    <row r="69" ht="15">
      <c r="G69" s="1"/>
    </row>
  </sheetData>
  <sheetProtection/>
  <mergeCells count="27">
    <mergeCell ref="A48:A62"/>
    <mergeCell ref="F48:F61"/>
    <mergeCell ref="G48:G61"/>
    <mergeCell ref="H48:H61"/>
    <mergeCell ref="A43:G43"/>
    <mergeCell ref="B44:G44"/>
    <mergeCell ref="A45:A46"/>
    <mergeCell ref="B45:B46"/>
    <mergeCell ref="C45:C46"/>
    <mergeCell ref="D45:I45"/>
    <mergeCell ref="A26:A27"/>
    <mergeCell ref="B26:B27"/>
    <mergeCell ref="C26:C27"/>
    <mergeCell ref="D26:I26"/>
    <mergeCell ref="A29:A42"/>
    <mergeCell ref="F29:F41"/>
    <mergeCell ref="G29:G41"/>
    <mergeCell ref="H29:H41"/>
    <mergeCell ref="A3:E4"/>
    <mergeCell ref="A6:A7"/>
    <mergeCell ref="B6:B7"/>
    <mergeCell ref="C6:C7"/>
    <mergeCell ref="D6:I6"/>
    <mergeCell ref="A9:A24"/>
    <mergeCell ref="F9:F23"/>
    <mergeCell ref="G9:G23"/>
    <mergeCell ref="H9:H23"/>
  </mergeCell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2:G28"/>
  <sheetViews>
    <sheetView zoomScalePageLayoutView="0" workbookViewId="0" topLeftCell="A1">
      <selection activeCell="B14" sqref="B14"/>
    </sheetView>
  </sheetViews>
  <sheetFormatPr defaultColWidth="11.421875" defaultRowHeight="15"/>
  <cols>
    <col min="1" max="1" width="7.140625" style="0" customWidth="1"/>
    <col min="2" max="2" width="38.7109375" style="127" customWidth="1"/>
    <col min="3" max="3" width="15.8515625" style="125" customWidth="1"/>
    <col min="4" max="4" width="40.00390625" style="125" customWidth="1"/>
    <col min="5" max="5" width="11.421875" style="126" customWidth="1"/>
    <col min="6" max="6" width="14.7109375" style="4" customWidth="1"/>
  </cols>
  <sheetData>
    <row r="2" ht="18.75">
      <c r="B2" s="124" t="s">
        <v>91</v>
      </c>
    </row>
    <row r="4" spans="2:6" ht="26.25" customHeight="1">
      <c r="B4" s="128" t="s">
        <v>92</v>
      </c>
      <c r="C4" s="129" t="s">
        <v>93</v>
      </c>
      <c r="D4" s="129" t="s">
        <v>94</v>
      </c>
      <c r="E4" s="128" t="s">
        <v>95</v>
      </c>
      <c r="F4" s="128" t="s">
        <v>96</v>
      </c>
    </row>
    <row r="5" spans="1:6" ht="15">
      <c r="A5" s="130"/>
      <c r="B5" s="131" t="s">
        <v>28</v>
      </c>
      <c r="C5" s="132"/>
      <c r="D5" s="132"/>
      <c r="E5" s="132"/>
      <c r="F5" s="132"/>
    </row>
    <row r="6" spans="2:7" ht="125.25" customHeight="1">
      <c r="B6" s="133" t="s">
        <v>97</v>
      </c>
      <c r="C6" s="142">
        <v>100000</v>
      </c>
      <c r="D6" s="133" t="s">
        <v>98</v>
      </c>
      <c r="E6" s="133" t="s">
        <v>99</v>
      </c>
      <c r="F6" s="133" t="s">
        <v>100</v>
      </c>
      <c r="G6" s="134"/>
    </row>
    <row r="7" spans="2:6" ht="30" customHeight="1">
      <c r="B7" s="133" t="s">
        <v>101</v>
      </c>
      <c r="C7" s="133">
        <v>100000</v>
      </c>
      <c r="D7" s="133" t="s">
        <v>102</v>
      </c>
      <c r="E7" s="133" t="s">
        <v>103</v>
      </c>
      <c r="F7" s="133" t="s">
        <v>121</v>
      </c>
    </row>
    <row r="8" spans="2:6" ht="15">
      <c r="B8" s="135" t="s">
        <v>104</v>
      </c>
      <c r="C8" s="136">
        <f>SUM(C6:C7)</f>
        <v>200000</v>
      </c>
      <c r="D8" s="137"/>
      <c r="E8" s="137"/>
      <c r="F8" s="137"/>
    </row>
    <row r="9" spans="2:6" ht="15">
      <c r="B9" s="131" t="s">
        <v>14</v>
      </c>
      <c r="C9" s="138"/>
      <c r="D9" s="132"/>
      <c r="E9" s="132"/>
      <c r="F9" s="132"/>
    </row>
    <row r="10" spans="2:6" ht="33.75">
      <c r="B10" s="143" t="s">
        <v>45</v>
      </c>
      <c r="C10" s="143">
        <v>40000</v>
      </c>
      <c r="D10" s="133" t="s">
        <v>129</v>
      </c>
      <c r="E10" s="133" t="s">
        <v>103</v>
      </c>
      <c r="F10" s="133" t="s">
        <v>105</v>
      </c>
    </row>
    <row r="11" spans="2:6" ht="33.75">
      <c r="B11" s="143" t="s">
        <v>46</v>
      </c>
      <c r="C11" s="143">
        <v>50000</v>
      </c>
      <c r="D11" s="133" t="s">
        <v>106</v>
      </c>
      <c r="E11" s="133" t="s">
        <v>107</v>
      </c>
      <c r="F11" s="133" t="s">
        <v>105</v>
      </c>
    </row>
    <row r="12" spans="2:6" ht="15">
      <c r="B12" s="143" t="s">
        <v>122</v>
      </c>
      <c r="C12" s="143">
        <v>30000</v>
      </c>
      <c r="D12" s="133" t="s">
        <v>123</v>
      </c>
      <c r="E12" s="133" t="s">
        <v>107</v>
      </c>
      <c r="F12" s="133" t="s">
        <v>105</v>
      </c>
    </row>
    <row r="13" spans="2:6" ht="15">
      <c r="B13" s="135" t="s">
        <v>104</v>
      </c>
      <c r="C13" s="136">
        <f>SUM(C10:C12)</f>
        <v>120000</v>
      </c>
      <c r="D13" s="137"/>
      <c r="E13" s="137"/>
      <c r="F13" s="137"/>
    </row>
    <row r="14" spans="2:6" ht="15">
      <c r="B14" s="131" t="s">
        <v>15</v>
      </c>
      <c r="C14" s="138"/>
      <c r="D14" s="132"/>
      <c r="E14" s="132"/>
      <c r="F14" s="132"/>
    </row>
    <row r="15" spans="2:6" ht="22.5">
      <c r="B15" s="133" t="s">
        <v>57</v>
      </c>
      <c r="C15" s="133">
        <v>30000</v>
      </c>
      <c r="D15" s="133" t="s">
        <v>108</v>
      </c>
      <c r="E15" s="133" t="s">
        <v>103</v>
      </c>
      <c r="F15" s="133" t="s">
        <v>109</v>
      </c>
    </row>
    <row r="16" spans="2:6" ht="33.75">
      <c r="B16" s="133" t="s">
        <v>87</v>
      </c>
      <c r="C16" s="133">
        <v>16645</v>
      </c>
      <c r="D16" s="133" t="s">
        <v>110</v>
      </c>
      <c r="E16" s="133" t="s">
        <v>111</v>
      </c>
      <c r="F16" s="133" t="s">
        <v>112</v>
      </c>
    </row>
    <row r="17" spans="2:6" ht="15">
      <c r="B17" s="135" t="s">
        <v>104</v>
      </c>
      <c r="C17" s="136">
        <f>SUM(C15:C16)</f>
        <v>46645</v>
      </c>
      <c r="D17" s="137"/>
      <c r="E17" s="137"/>
      <c r="F17" s="137"/>
    </row>
    <row r="18" spans="2:6" ht="15">
      <c r="B18" s="131" t="s">
        <v>43</v>
      </c>
      <c r="C18" s="138"/>
      <c r="D18" s="132"/>
      <c r="E18" s="132"/>
      <c r="F18" s="132"/>
    </row>
    <row r="19" spans="2:6" ht="33.75">
      <c r="B19" s="133" t="s">
        <v>21</v>
      </c>
      <c r="C19" s="133">
        <v>13355</v>
      </c>
      <c r="D19" s="133" t="s">
        <v>113</v>
      </c>
      <c r="E19" s="133" t="s">
        <v>114</v>
      </c>
      <c r="F19" s="133" t="s">
        <v>115</v>
      </c>
    </row>
    <row r="20" spans="2:6" ht="18" customHeight="1">
      <c r="B20" s="135" t="s">
        <v>104</v>
      </c>
      <c r="C20" s="136">
        <f>SUM(C18:C19)</f>
        <v>13355</v>
      </c>
      <c r="D20" s="137"/>
      <c r="E20" s="137"/>
      <c r="F20" s="137"/>
    </row>
    <row r="21" spans="2:6" ht="15">
      <c r="B21" s="131" t="s">
        <v>34</v>
      </c>
      <c r="C21" s="138"/>
      <c r="D21" s="132"/>
      <c r="E21" s="132"/>
      <c r="F21" s="132"/>
    </row>
    <row r="22" spans="2:6" ht="56.25">
      <c r="B22" s="133" t="s">
        <v>90</v>
      </c>
      <c r="C22" s="133">
        <v>15000</v>
      </c>
      <c r="D22" s="133" t="s">
        <v>116</v>
      </c>
      <c r="E22" s="133" t="s">
        <v>117</v>
      </c>
      <c r="F22" s="133" t="s">
        <v>118</v>
      </c>
    </row>
    <row r="23" spans="2:6" ht="15">
      <c r="B23" s="135" t="s">
        <v>104</v>
      </c>
      <c r="C23" s="136">
        <f>SUM(C21:C22)</f>
        <v>15000</v>
      </c>
      <c r="D23" s="137"/>
      <c r="E23" s="137"/>
      <c r="F23" s="137"/>
    </row>
    <row r="24" spans="2:6" ht="15">
      <c r="B24" s="131" t="s">
        <v>27</v>
      </c>
      <c r="C24" s="138"/>
      <c r="D24" s="132"/>
      <c r="E24" s="132"/>
      <c r="F24" s="132"/>
    </row>
    <row r="25" spans="2:6" ht="34.5" customHeight="1">
      <c r="B25" s="133" t="s">
        <v>119</v>
      </c>
      <c r="C25" s="133">
        <v>40000</v>
      </c>
      <c r="D25" s="133" t="s">
        <v>120</v>
      </c>
      <c r="E25" s="133" t="s">
        <v>117</v>
      </c>
      <c r="F25" s="143" t="s">
        <v>126</v>
      </c>
    </row>
    <row r="26" spans="2:6" ht="34.5" customHeight="1">
      <c r="B26" s="133" t="s">
        <v>124</v>
      </c>
      <c r="C26" s="133">
        <v>10000</v>
      </c>
      <c r="D26" s="133" t="s">
        <v>128</v>
      </c>
      <c r="E26" s="133" t="s">
        <v>127</v>
      </c>
      <c r="F26" s="133" t="s">
        <v>125</v>
      </c>
    </row>
    <row r="27" spans="2:6" ht="21.75" customHeight="1">
      <c r="B27" s="135" t="s">
        <v>104</v>
      </c>
      <c r="C27" s="136">
        <f>C25+C26</f>
        <v>50000</v>
      </c>
      <c r="D27" s="137"/>
      <c r="E27" s="137"/>
      <c r="F27" s="137"/>
    </row>
    <row r="28" spans="2:6" ht="15.75">
      <c r="B28" s="139" t="s">
        <v>26</v>
      </c>
      <c r="C28" s="140">
        <f>C8+C13+C17+C20+C23+C27</f>
        <v>445000</v>
      </c>
      <c r="D28" s="139"/>
      <c r="E28" s="139"/>
      <c r="F28" s="139"/>
    </row>
  </sheetData>
  <sheetProtection password="DE38" sheet="1"/>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Paul-Thierry Kalonga</cp:lastModifiedBy>
  <cp:lastPrinted>2016-04-06T09:40:15Z</cp:lastPrinted>
  <dcterms:created xsi:type="dcterms:W3CDTF">2013-12-06T10:58:46Z</dcterms:created>
  <dcterms:modified xsi:type="dcterms:W3CDTF">2016-05-27T15:08:44Z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UN LanguagesTaxHTFiel">
    <vt:lpwstr>French|946783f8-cd0b-41e2-848e-7777f631248e</vt:lpwstr>
  </property>
  <property fmtid="{D5CDD505-2E9C-101B-9397-08002B2CF9AE}" pid="4" name="o4086b1782a74105bb5269035bccc8">
    <vt:lpwstr>Draft|121d40a5-e62e-4d42-82e4-d6d12003de0a</vt:lpwstr>
  </property>
  <property fmtid="{D5CDD505-2E9C-101B-9397-08002B2CF9AE}" pid="5" name="TaxCatchA">
    <vt:lpwstr>1288;#COM|6cadeb50-8425-4402-8d6a-485ed3ea056c;#233;#French|946783f8-cd0b-41e2-848e-7777f631248e;#1107;#Other|10be685e-4bef-4aec-b905-4df3748c0781;#763;#Draft|121d40a5-e62e-4d42-82e4-d6d12003de0a</vt:lpwstr>
  </property>
  <property fmtid="{D5CDD505-2E9C-101B-9397-08002B2CF9AE}" pid="6" name="UN Languag">
    <vt:lpwstr>233;#French|946783f8-cd0b-41e2-848e-7777f631248e</vt:lpwstr>
  </property>
  <property fmtid="{D5CDD505-2E9C-101B-9397-08002B2CF9AE}" pid="7" name="UNDPPOPPFunctionalAr">
    <vt:lpwstr>Programme and Project</vt:lpwstr>
  </property>
  <property fmtid="{D5CDD505-2E9C-101B-9397-08002B2CF9AE}" pid="8" name="UNDPCount">
    <vt:lpwstr/>
  </property>
  <property fmtid="{D5CDD505-2E9C-101B-9397-08002B2CF9AE}" pid="9" name="Atlas_x0020_Document_x0020_Ty">
    <vt:lpwstr>235;#Other|31c9cb5b-e3a5-4ce8-95bd-eda20410466c</vt:lpwstr>
  </property>
  <property fmtid="{D5CDD505-2E9C-101B-9397-08002B2CF9AE}" pid="10" name="UNDPFocusAreasTaxHTFiel">
    <vt:lpwstr/>
  </property>
  <property fmtid="{D5CDD505-2E9C-101B-9397-08002B2CF9AE}" pid="11" name="gc6531b704974d528487414686b72f">
    <vt:lpwstr>COM|6cadeb50-8425-4402-8d6a-485ed3ea056c</vt:lpwstr>
  </property>
  <property fmtid="{D5CDD505-2E9C-101B-9397-08002B2CF9AE}" pid="12" name="Operating Uni">
    <vt:lpwstr>1288;#COM|6cadeb50-8425-4402-8d6a-485ed3ea056c</vt:lpwstr>
  </property>
  <property fmtid="{D5CDD505-2E9C-101B-9397-08002B2CF9AE}" pid="13" name="UndpUnit">
    <vt:lpwstr/>
  </property>
  <property fmtid="{D5CDD505-2E9C-101B-9397-08002B2CF9AE}" pid="14" name="UndpClassificationLev">
    <vt:lpwstr>Public</vt:lpwstr>
  </property>
  <property fmtid="{D5CDD505-2E9C-101B-9397-08002B2CF9AE}" pid="15" name="c4e2ab2cc9354bbf9064eeb465a566">
    <vt:lpwstr/>
  </property>
  <property fmtid="{D5CDD505-2E9C-101B-9397-08002B2CF9AE}" pid="16" name="UndpDocType">
    <vt:lpwstr/>
  </property>
  <property fmtid="{D5CDD505-2E9C-101B-9397-08002B2CF9AE}" pid="17" name="eRegFilingCode">
    <vt:lpwstr/>
  </property>
  <property fmtid="{D5CDD505-2E9C-101B-9397-08002B2CF9AE}" pid="18" name="Un">
    <vt:lpwstr/>
  </property>
  <property fmtid="{D5CDD505-2E9C-101B-9397-08002B2CF9AE}" pid="19" name="UnitTaxHTFiel">
    <vt:lpwstr/>
  </property>
  <property fmtid="{D5CDD505-2E9C-101B-9397-08002B2CF9AE}" pid="20" name="idff2b682fce4d0680503cd9036a32">
    <vt:lpwstr>Other|10be685e-4bef-4aec-b905-4df3748c0781</vt:lpwstr>
  </property>
  <property fmtid="{D5CDD505-2E9C-101B-9397-08002B2CF9AE}" pid="21" name="b6db62fdefd74bd188b0c1cc54de5b">
    <vt:lpwstr/>
  </property>
  <property fmtid="{D5CDD505-2E9C-101B-9397-08002B2CF9AE}" pid="22" name="UNDPDocumentCatego">
    <vt:lpwstr/>
  </property>
  <property fmtid="{D5CDD505-2E9C-101B-9397-08002B2CF9AE}" pid="23" name="UNDPDocumentCategoryTaxHTFiel">
    <vt:lpwstr/>
  </property>
  <property fmtid="{D5CDD505-2E9C-101B-9397-08002B2CF9AE}" pid="24" name="UNDPFocusAre">
    <vt:lpwstr/>
  </property>
  <property fmtid="{D5CDD505-2E9C-101B-9397-08002B2CF9AE}" pid="25" name="Atlas Document Stat">
    <vt:lpwstr>763;#Draft|121d40a5-e62e-4d42-82e4-d6d12003de0a</vt:lpwstr>
  </property>
  <property fmtid="{D5CDD505-2E9C-101B-9397-08002B2CF9AE}" pid="26" name="PDC Document Catego">
    <vt:lpwstr>Project</vt:lpwstr>
  </property>
  <property fmtid="{D5CDD505-2E9C-101B-9397-08002B2CF9AE}" pid="27" name="UndpDocTypeMMTaxHTFiel">
    <vt:lpwstr/>
  </property>
  <property fmtid="{D5CDD505-2E9C-101B-9397-08002B2CF9AE}" pid="28" name="UNDPPublishedDa">
    <vt:lpwstr>2016-05-30T10:00:00Z</vt:lpwstr>
  </property>
  <property fmtid="{D5CDD505-2E9C-101B-9397-08002B2CF9AE}" pid="29" name="UNDPCountryTaxHTFiel">
    <vt:lpwstr/>
  </property>
  <property fmtid="{D5CDD505-2E9C-101B-9397-08002B2CF9AE}" pid="30" name="_dlc_Doc">
    <vt:lpwstr>ATLASPDC-4-48967</vt:lpwstr>
  </property>
  <property fmtid="{D5CDD505-2E9C-101B-9397-08002B2CF9AE}" pid="31" name="_dlc_DocIdItemGu">
    <vt:lpwstr>f63fabb3-ec25-4587-b2ee-527ef3fdf501</vt:lpwstr>
  </property>
  <property fmtid="{D5CDD505-2E9C-101B-9397-08002B2CF9AE}" pid="32" name="_dlc_DocIdU">
    <vt:lpwstr>https://info.undp.org/docs/pdc/_layouts/DocIdRedir.aspx?ID=ATLASPDC-4-48967, ATLASPDC-4-48967</vt:lpwstr>
  </property>
  <property fmtid="{D5CDD505-2E9C-101B-9397-08002B2CF9AE}" pid="33" name="UndpDocStat">
    <vt:lpwstr>Reviewed</vt:lpwstr>
  </property>
  <property fmtid="{D5CDD505-2E9C-101B-9397-08002B2CF9AE}" pid="34" name="Atlas Document Ty">
    <vt:lpwstr>1107;#Other|10be685e-4bef-4aec-b905-4df3748c0781</vt:lpwstr>
  </property>
  <property fmtid="{D5CDD505-2E9C-101B-9397-08002B2CF9AE}" pid="35" name="UndpOUCo">
    <vt:lpwstr/>
  </property>
  <property fmtid="{D5CDD505-2E9C-101B-9397-08002B2CF9AE}" pid="36" name="Outcom">
    <vt:lpwstr/>
  </property>
  <property fmtid="{D5CDD505-2E9C-101B-9397-08002B2CF9AE}" pid="37" name="UndpProject">
    <vt:lpwstr>00086627</vt:lpwstr>
  </property>
  <property fmtid="{D5CDD505-2E9C-101B-9397-08002B2CF9AE}" pid="38" name="_Publish">
    <vt:lpwstr/>
  </property>
  <property fmtid="{D5CDD505-2E9C-101B-9397-08002B2CF9AE}" pid="39" name="DocumentSetDescripti">
    <vt:lpwstr/>
  </property>
  <property fmtid="{D5CDD505-2E9C-101B-9397-08002B2CF9AE}" pid="40" name="Project Numb">
    <vt:lpwstr/>
  </property>
  <property fmtid="{D5CDD505-2E9C-101B-9397-08002B2CF9AE}" pid="41" name="U">
    <vt:lpwstr/>
  </property>
  <property fmtid="{D5CDD505-2E9C-101B-9397-08002B2CF9AE}" pid="42" name="UndpDoc">
    <vt:lpwstr/>
  </property>
  <property fmtid="{D5CDD505-2E9C-101B-9397-08002B2CF9AE}" pid="43" name="Project Manag">
    <vt:lpwstr/>
  </property>
  <property fmtid="{D5CDD505-2E9C-101B-9397-08002B2CF9AE}" pid="44" name="UndpIsTempla">
    <vt:lpwstr>No</vt:lpwstr>
  </property>
  <property fmtid="{D5CDD505-2E9C-101B-9397-08002B2CF9AE}" pid="45" name="UNDPSumma">
    <vt:lpwstr/>
  </property>
  <property fmtid="{D5CDD505-2E9C-101B-9397-08002B2CF9AE}" pid="46" name="UndpDocForm">
    <vt:lpwstr/>
  </property>
  <property fmtid="{D5CDD505-2E9C-101B-9397-08002B2CF9AE}" pid="47" name="display_urn:schemas-microsoft-com:office:office#Edit">
    <vt:lpwstr>Paul Thierry Kalonga</vt:lpwstr>
  </property>
  <property fmtid="{D5CDD505-2E9C-101B-9397-08002B2CF9AE}" pid="48" name="display_urn:schemas-microsoft-com:office:office#Auth">
    <vt:lpwstr>Paul Thierry Kalonga</vt:lpwstr>
  </property>
</Properties>
</file>